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TRANSFER\COURSES\CAT Courses\Jan 2018 Module\DL MATERIALS\"/>
    </mc:Choice>
  </mc:AlternateContent>
  <bookViews>
    <workbookView xWindow="-15" yWindow="-15" windowWidth="16275" windowHeight="4080" xr2:uid="{00000000-000D-0000-FFFF-FFFF00000000}"/>
  </bookViews>
  <sheets>
    <sheet name="CALCS" sheetId="1" r:id="rId1"/>
    <sheet name="PIE CHARTS" sheetId="3" r:id="rId2"/>
    <sheet name="SANDPIT" sheetId="2" r:id="rId3"/>
  </sheets>
  <calcPr calcId="171027"/>
</workbook>
</file>

<file path=xl/calcChain.xml><?xml version="1.0" encoding="utf-8"?>
<calcChain xmlns="http://schemas.openxmlformats.org/spreadsheetml/2006/main">
  <c r="S6" i="1" l="1"/>
  <c r="P6" i="1"/>
  <c r="R6" i="1"/>
  <c r="S80" i="1" l="1"/>
  <c r="R80" i="1"/>
  <c r="P80" i="1"/>
  <c r="Q6" i="1"/>
  <c r="Q80" i="1" s="1"/>
  <c r="F8" i="2" l="1"/>
  <c r="O80" i="1" l="1"/>
  <c r="N74" i="1" l="1"/>
  <c r="N56" i="1"/>
  <c r="N35" i="1"/>
  <c r="N28" i="1"/>
  <c r="N16" i="1"/>
  <c r="B74" i="1" l="1"/>
  <c r="B56" i="1"/>
  <c r="B35" i="1"/>
  <c r="B28" i="1"/>
  <c r="B1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6" i="1"/>
  <c r="L7" i="1"/>
  <c r="L8" i="1"/>
  <c r="L9" i="1"/>
  <c r="L10" i="1"/>
  <c r="L11" i="1"/>
  <c r="L12" i="1"/>
  <c r="L13" i="1"/>
  <c r="L14" i="1"/>
  <c r="L15" i="1"/>
  <c r="L17" i="1"/>
  <c r="L18" i="1"/>
  <c r="L19" i="1"/>
  <c r="L20" i="1"/>
  <c r="L21" i="1"/>
  <c r="L22" i="1"/>
  <c r="L23" i="1"/>
  <c r="L24" i="1"/>
  <c r="L25" i="1"/>
  <c r="L26" i="1"/>
  <c r="L27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6" i="1"/>
  <c r="K6" i="1"/>
  <c r="K25" i="1"/>
  <c r="K26" i="1"/>
  <c r="K20" i="1"/>
  <c r="J25" i="1"/>
  <c r="J26" i="1"/>
  <c r="J20" i="1"/>
  <c r="J6" i="1"/>
  <c r="J63" i="1"/>
  <c r="K63" i="1"/>
  <c r="K22" i="1"/>
  <c r="J22" i="1"/>
  <c r="E28" i="2" l="1"/>
  <c r="E27" i="2"/>
  <c r="C80" i="1"/>
  <c r="K7" i="1"/>
  <c r="K8" i="1"/>
  <c r="K9" i="1"/>
  <c r="K10" i="1"/>
  <c r="K11" i="1"/>
  <c r="K12" i="1"/>
  <c r="K13" i="1"/>
  <c r="K15" i="1"/>
  <c r="K17" i="1"/>
  <c r="K18" i="1"/>
  <c r="K19" i="1"/>
  <c r="K21" i="1"/>
  <c r="K23" i="1"/>
  <c r="K24" i="1"/>
  <c r="K27" i="1"/>
  <c r="K29" i="1"/>
  <c r="K30" i="1"/>
  <c r="K31" i="1"/>
  <c r="K32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4" i="1"/>
  <c r="K65" i="1"/>
  <c r="K66" i="1"/>
  <c r="K67" i="1"/>
  <c r="K14" i="1"/>
  <c r="K68" i="1"/>
  <c r="K69" i="1"/>
  <c r="K70" i="1"/>
  <c r="K71" i="1"/>
  <c r="K72" i="1"/>
  <c r="K73" i="1"/>
  <c r="J7" i="1"/>
  <c r="J8" i="1"/>
  <c r="J9" i="1"/>
  <c r="J10" i="1"/>
  <c r="J11" i="1"/>
  <c r="J12" i="1"/>
  <c r="J13" i="1"/>
  <c r="J15" i="1"/>
  <c r="J17" i="1"/>
  <c r="J18" i="1"/>
  <c r="J19" i="1"/>
  <c r="J21" i="1"/>
  <c r="J23" i="1"/>
  <c r="J24" i="1"/>
  <c r="J27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4" i="1"/>
  <c r="J65" i="1"/>
  <c r="J66" i="1"/>
  <c r="J67" i="1"/>
  <c r="J14" i="1"/>
  <c r="J68" i="1"/>
  <c r="J69" i="1"/>
  <c r="J70" i="1"/>
  <c r="J71" i="1"/>
  <c r="J72" i="1"/>
  <c r="J73" i="1"/>
  <c r="C83" i="1" l="1"/>
  <c r="C84" i="1" s="1"/>
  <c r="C85" i="1" s="1"/>
  <c r="C86" i="1" s="1"/>
  <c r="C82" i="1"/>
  <c r="L80" i="1"/>
  <c r="J80" i="1"/>
  <c r="K80" i="1" l="1"/>
  <c r="M80" i="1"/>
  <c r="K83" i="1" l="1"/>
  <c r="K85" i="1" s="1"/>
  <c r="K8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Harper</author>
  </authors>
  <commentList>
    <comment ref="BT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Peter Harper:</t>
        </r>
        <r>
          <rPr>
            <sz val="9"/>
            <color indexed="81"/>
            <rFont val="Tahoma"/>
            <family val="2"/>
          </rPr>
          <t xml:space="preserve">
The total weight is less than the average, so to avoid normalisation I have added a modest amount of beer, wine, nuts and meat substitutes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Peter Harper:</t>
        </r>
        <r>
          <rPr>
            <sz val="9"/>
            <color indexed="81"/>
            <rFont val="Tahoma"/>
            <family val="2"/>
          </rPr>
          <t xml:space="preserve">
Copied from Laura's spreadsheet. Presumably NDNS</t>
        </r>
      </text>
    </comment>
    <comment ref="F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Peter Harper:</t>
        </r>
        <r>
          <rPr>
            <sz val="9"/>
            <color indexed="81"/>
            <rFont val="Tahoma"/>
            <family val="2"/>
          </rPr>
          <t xml:space="preserve">
If this is rather high, could justify more GYO</t>
        </r>
      </text>
    </comment>
  </commentList>
</comments>
</file>

<file path=xl/sharedStrings.xml><?xml version="1.0" encoding="utf-8"?>
<sst xmlns="http://schemas.openxmlformats.org/spreadsheetml/2006/main" count="197" uniqueCount="132">
  <si>
    <t>NDNS Foodgroup</t>
  </si>
  <si>
    <t>NP score</t>
  </si>
  <si>
    <t>Pasta</t>
  </si>
  <si>
    <t>Rice</t>
  </si>
  <si>
    <t>White bread</t>
  </si>
  <si>
    <t>Wholemeal bread</t>
  </si>
  <si>
    <t>Other bread (GHGE - Brown)</t>
  </si>
  <si>
    <t>High fibre breakfast cereals</t>
  </si>
  <si>
    <t>Other breakfast cereals</t>
  </si>
  <si>
    <t>Other potatoes, potato salads and dishes</t>
  </si>
  <si>
    <t>Other UK - grown fresh salads</t>
  </si>
  <si>
    <t>Seasonal UK vegetables</t>
  </si>
  <si>
    <t>Fruit juice</t>
  </si>
  <si>
    <t>Non-dairy milk</t>
  </si>
  <si>
    <t>Other cheese (e.g. camembert, goats cheese etc)</t>
  </si>
  <si>
    <t>Yoghurt</t>
  </si>
  <si>
    <t>Fromage frais and dairy based desserts</t>
  </si>
  <si>
    <t>Eggs</t>
  </si>
  <si>
    <t>Egg dishes</t>
  </si>
  <si>
    <t>Beef, veal and dishes</t>
  </si>
  <si>
    <t>Lamb and dishes</t>
  </si>
  <si>
    <t>Pork and dishes</t>
  </si>
  <si>
    <t>Bacon and ham</t>
  </si>
  <si>
    <t>Sausages</t>
  </si>
  <si>
    <t>Chicken, turkey and dishes</t>
  </si>
  <si>
    <t>Coated chicken and turkey</t>
  </si>
  <si>
    <t>Liver and liver dishes</t>
  </si>
  <si>
    <t>Burgers and kebabs</t>
  </si>
  <si>
    <t>Meat pies and pastries</t>
  </si>
  <si>
    <t>Other meat (game, offal, deli meats etc)</t>
  </si>
  <si>
    <t>White fish coated or fried including fish fingers</t>
  </si>
  <si>
    <t>Other white fish, fish dishes and canned tuna</t>
  </si>
  <si>
    <t>Shellfish</t>
  </si>
  <si>
    <t>Oily fish: salmon, trout, herring, mackerel, wild tuna</t>
  </si>
  <si>
    <t>Meat alternatives</t>
  </si>
  <si>
    <t>Beans and legumes</t>
  </si>
  <si>
    <t>Nuts and seeds</t>
  </si>
  <si>
    <t>Biscuits</t>
  </si>
  <si>
    <t>Buns, cakes, pastries and fruit pies</t>
  </si>
  <si>
    <t>Puddings</t>
  </si>
  <si>
    <t>Dairy Ice cream</t>
  </si>
  <si>
    <t>Cream</t>
  </si>
  <si>
    <t>Butter</t>
  </si>
  <si>
    <t xml:space="preserve">Margarine and other fats and oils </t>
  </si>
  <si>
    <t>Savoury snacks (e.g. crips, bombay mix, twiglets etc)</t>
  </si>
  <si>
    <t>Savoury sauces, pickles, gravies and condiments</t>
  </si>
  <si>
    <t>Soups</t>
  </si>
  <si>
    <t>Sugars, including table sugar, preserves and sweet spreads</t>
  </si>
  <si>
    <t>Soft drinks (squashes, fizzy drinks etc)</t>
  </si>
  <si>
    <t>Spirits and liqueurs</t>
  </si>
  <si>
    <t>Wine</t>
  </si>
  <si>
    <t>Beer, lager, cider and perry</t>
  </si>
  <si>
    <t>FRESH MODELLING OF DIETARY CHOICES</t>
  </si>
  <si>
    <t>COMMENTS</t>
  </si>
  <si>
    <t>Extra categories added for modelling</t>
  </si>
  <si>
    <t>TRIAL VEGAN</t>
  </si>
  <si>
    <t>Wt</t>
  </si>
  <si>
    <t>GHGE</t>
  </si>
  <si>
    <t>NP</t>
  </si>
  <si>
    <t>Protein</t>
  </si>
  <si>
    <t>Dietary values taken from Mike Berners-Lee unless marked with red shading, in which case selected from cofids</t>
  </si>
  <si>
    <t>Energy</t>
  </si>
  <si>
    <t>AVERAGE DIET, REF CASE</t>
  </si>
  <si>
    <t>PROTEIN</t>
  </si>
  <si>
    <t>Cheddar cheese</t>
  </si>
  <si>
    <t>Wt/cat/day</t>
  </si>
  <si>
    <t>GLUTTONY, 30% MORE IN ALL CATEGORIES</t>
  </si>
  <si>
    <t>En</t>
  </si>
  <si>
    <t>Prot</t>
  </si>
  <si>
    <t>"IDEAL" WT FOR EACH GROUP</t>
  </si>
  <si>
    <t>"GORILLA": ONLY FRUIT AND VEG</t>
  </si>
  <si>
    <t>HIGH MEAT AND DAIRY</t>
  </si>
  <si>
    <t>JUNK-FOOD VEGAN</t>
  </si>
  <si>
    <t>SUBSTITUTE LACTO-VEGETARIAN</t>
  </si>
  <si>
    <t>EAT-ANYTHING CARBON MINIMISER</t>
  </si>
  <si>
    <t>LIGHT LACTO</t>
  </si>
  <si>
    <t>GENERATION OF DRAFT SCATTERGRAM</t>
  </si>
  <si>
    <t>Average</t>
  </si>
  <si>
    <t>Glutton</t>
  </si>
  <si>
    <t>Eat less</t>
  </si>
  <si>
    <t>"Gorilla"</t>
  </si>
  <si>
    <t>Junk-food vegan</t>
  </si>
  <si>
    <t>Typical vegan</t>
  </si>
  <si>
    <t>Substitute lacto-vegetarian</t>
  </si>
  <si>
    <t>Carbon minimiser</t>
  </si>
  <si>
    <t>Light Lacto</t>
  </si>
  <si>
    <t>All cake</t>
  </si>
  <si>
    <t>off scale!</t>
  </si>
  <si>
    <t>Organic  high meat</t>
  </si>
  <si>
    <t>Best behaviour minimiser</t>
  </si>
  <si>
    <t>Macdiarmid</t>
  </si>
  <si>
    <t>CALCS</t>
  </si>
  <si>
    <t>zcb2030 now</t>
  </si>
  <si>
    <t>EMISSION FACTORS FROM LAURA/M B-L</t>
  </si>
  <si>
    <t>THINGS YOU ACTUALLY EAT</t>
  </si>
  <si>
    <t>Greenhouse-grown salad crops</t>
  </si>
  <si>
    <t>Apples, pears, bananas, melons, citrus</t>
  </si>
  <si>
    <t>Other imported fruit</t>
  </si>
  <si>
    <t>Imported vegetables (surface)</t>
  </si>
  <si>
    <t>Imported vegetables (air freight)</t>
  </si>
  <si>
    <t>Frozen and tinned vegetables</t>
  </si>
  <si>
    <t>Processed or preserved fruit</t>
  </si>
  <si>
    <t>British fruit</t>
  </si>
  <si>
    <t>Liquid milk</t>
  </si>
  <si>
    <t>High-quality plant oils</t>
  </si>
  <si>
    <t>Confectionery</t>
  </si>
  <si>
    <t>Chips, Fried or roast potatoes</t>
  </si>
  <si>
    <t>kg/year</t>
  </si>
  <si>
    <t>Health</t>
  </si>
  <si>
    <t>Calories</t>
  </si>
  <si>
    <t>kcal  per kg from M B-L,</t>
  </si>
  <si>
    <t>Protein, g/kg</t>
  </si>
  <si>
    <t>kg per year</t>
  </si>
  <si>
    <t>UK kt/year</t>
  </si>
  <si>
    <t xml:space="preserve">Wt consumed, g per person per day </t>
  </si>
  <si>
    <t>g per week</t>
  </si>
  <si>
    <t>Undercounting</t>
  </si>
  <si>
    <t>Food eaten out</t>
  </si>
  <si>
    <t>kg per day</t>
  </si>
  <si>
    <t>Starchy</t>
  </si>
  <si>
    <t>F&amp;V</t>
  </si>
  <si>
    <t>Dairy</t>
  </si>
  <si>
    <t>High Protein</t>
  </si>
  <si>
    <t>Rich</t>
  </si>
  <si>
    <t>Subtotals</t>
  </si>
  <si>
    <t>Pescatarian</t>
  </si>
  <si>
    <t>Flexitarian</t>
  </si>
  <si>
    <t>Vegan</t>
  </si>
  <si>
    <t>Paleo</t>
  </si>
  <si>
    <t>MODELLING  COLUMNS</t>
  </si>
  <si>
    <t>Other raw cereal grains or flakes</t>
  </si>
  <si>
    <t>Transitional vegan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</si>
</sst>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80">
    <xf numFmtId="0" fontId="0" fillId="0" borderId="0" xfId="0"/>
    <xf numFmtId="0" fontId="2" fillId="0" borderId="0" xfId="0" applyFont="1"/>
    <xf numFmtId="0" fontId="3" fillId="0" borderId="0" xfId="1"/>
    <xf numFmtId="2" fontId="0" fillId="0" borderId="0" xfId="0" applyNumberFormat="1"/>
    <xf numFmtId="2" fontId="0" fillId="0" borderId="0" xfId="0" applyNumberFormat="1" applyFill="1"/>
    <xf numFmtId="2" fontId="2" fillId="0" borderId="0" xfId="0" applyNumberFormat="1" applyFont="1"/>
    <xf numFmtId="0" fontId="0" fillId="0" borderId="0" xfId="0" applyAlignment="1">
      <alignment textRotation="90" wrapText="1"/>
    </xf>
    <xf numFmtId="0" fontId="0" fillId="3" borderId="0" xfId="0" applyFill="1"/>
    <xf numFmtId="164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5" borderId="1" xfId="0" applyFill="1" applyBorder="1"/>
    <xf numFmtId="0" fontId="0" fillId="5" borderId="1" xfId="0" applyFill="1" applyBorder="1" applyAlignment="1">
      <alignment textRotation="90"/>
    </xf>
    <xf numFmtId="0" fontId="0" fillId="5" borderId="3" xfId="0" applyFill="1" applyBorder="1"/>
    <xf numFmtId="0" fontId="0" fillId="5" borderId="3" xfId="0" applyFill="1" applyBorder="1" applyAlignment="1">
      <alignment textRotation="90"/>
    </xf>
    <xf numFmtId="0" fontId="0" fillId="0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3" xfId="0" applyFill="1" applyBorder="1"/>
    <xf numFmtId="2" fontId="0" fillId="5" borderId="3" xfId="0" applyNumberFormat="1" applyFill="1" applyBorder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2" fillId="0" borderId="0" xfId="0" applyNumberFormat="1" applyFont="1"/>
    <xf numFmtId="0" fontId="0" fillId="9" borderId="0" xfId="0" applyFill="1"/>
    <xf numFmtId="0" fontId="0" fillId="11" borderId="0" xfId="0" applyFill="1"/>
    <xf numFmtId="164" fontId="0" fillId="11" borderId="0" xfId="0" applyNumberFormat="1" applyFill="1"/>
    <xf numFmtId="0" fontId="0" fillId="1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textRotation="90" wrapText="1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7" xfId="0" applyBorder="1" applyAlignment="1">
      <alignment textRotation="90"/>
    </xf>
    <xf numFmtId="0" fontId="0" fillId="5" borderId="8" xfId="0" applyFill="1" applyBorder="1"/>
    <xf numFmtId="0" fontId="0" fillId="5" borderId="8" xfId="0" applyFill="1" applyBorder="1" applyAlignment="1">
      <alignment textRotation="90"/>
    </xf>
    <xf numFmtId="164" fontId="0" fillId="5" borderId="8" xfId="0" applyNumberForma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textRotation="90"/>
    </xf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3" fillId="0" borderId="0" xfId="1" applyFill="1"/>
    <xf numFmtId="164" fontId="4" fillId="0" borderId="0" xfId="1" applyNumberFormat="1" applyFont="1"/>
    <xf numFmtId="164" fontId="4" fillId="0" borderId="0" xfId="1" applyNumberFormat="1" applyFont="1" applyFill="1"/>
    <xf numFmtId="0" fontId="3" fillId="0" borderId="0" xfId="1" applyFill="1" applyAlignment="1">
      <alignment horizontal="right"/>
    </xf>
    <xf numFmtId="0" fontId="2" fillId="0" borderId="0" xfId="0" applyFont="1" applyFill="1"/>
    <xf numFmtId="0" fontId="0" fillId="0" borderId="6" xfId="0" applyFill="1" applyBorder="1" applyAlignment="1">
      <alignment textRotation="90"/>
    </xf>
    <xf numFmtId="0" fontId="0" fillId="0" borderId="0" xfId="0" applyFill="1" applyAlignment="1">
      <alignment textRotation="90"/>
    </xf>
    <xf numFmtId="1" fontId="4" fillId="0" borderId="0" xfId="1" applyNumberFormat="1" applyFont="1" applyFill="1"/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13" borderId="0" xfId="0" applyFill="1" applyBorder="1"/>
    <xf numFmtId="0" fontId="0" fillId="13" borderId="0" xfId="0" applyFill="1"/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 textRotation="90"/>
    </xf>
    <xf numFmtId="0" fontId="0" fillId="13" borderId="6" xfId="0" applyFill="1" applyBorder="1" applyAlignment="1">
      <alignment textRotation="90"/>
    </xf>
    <xf numFmtId="2" fontId="0" fillId="13" borderId="0" xfId="0" applyNumberFormat="1" applyFill="1" applyBorder="1"/>
    <xf numFmtId="164" fontId="0" fillId="13" borderId="0" xfId="0" applyNumberFormat="1" applyFill="1"/>
    <xf numFmtId="0" fontId="0" fillId="13" borderId="0" xfId="0" applyFill="1" applyAlignment="1">
      <alignment horizontal="center"/>
    </xf>
    <xf numFmtId="164" fontId="0" fillId="13" borderId="0" xfId="0" applyNumberFormat="1" applyFill="1" applyBorder="1"/>
    <xf numFmtId="0" fontId="0" fillId="11" borderId="6" xfId="0" applyFill="1" applyBorder="1" applyAlignment="1">
      <alignment textRotation="90"/>
    </xf>
    <xf numFmtId="164" fontId="0" fillId="11" borderId="0" xfId="0" applyNumberFormat="1" applyFill="1" applyAlignment="1">
      <alignment horizontal="center"/>
    </xf>
    <xf numFmtId="1" fontId="0" fillId="13" borderId="0" xfId="0" applyNumberFormat="1" applyFill="1"/>
    <xf numFmtId="0" fontId="0" fillId="0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13" borderId="7" xfId="0" applyFill="1" applyBorder="1" applyAlignment="1">
      <alignment horizontal="center" wrapText="1"/>
    </xf>
    <xf numFmtId="0" fontId="0" fillId="13" borderId="0" xfId="0" applyFill="1" applyAlignment="1">
      <alignment horizontal="center" wrapText="1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6" borderId="7" xfId="0" applyFill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_Sheet1" xfId="1" xr:uid="{00000000-0005-0000-0000-000002000000}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UK Average DIET Now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245168217609161"/>
          <c:y val="0.21333267410138446"/>
          <c:w val="0.49378382247673586"/>
          <c:h val="0.647585239629770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CC0-42A3-9EB3-B9AACF328383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CC0-42A3-9EB3-B9AACF32838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CC0-42A3-9EB3-B9AACF32838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CC0-42A3-9EB3-B9AACF328383}"/>
              </c:ext>
            </c:extLst>
          </c:dPt>
          <c:dPt>
            <c:idx val="4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5CC0-42A3-9EB3-B9AACF32838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C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CC0-42A3-9EB3-B9AACF3283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CC0-42A3-9EB3-B9AACF328383}"/>
                </c:ext>
              </c:extLst>
            </c:dLbl>
            <c:dLbl>
              <c:idx val="2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FF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CC0-42A3-9EB3-B9AACF3283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CC0-42A3-9EB3-B9AACF3283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5CC0-42A3-9EB3-B9AACF3283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'PIE CHARTS'!$B$3:$B$7</c:f>
              <c:strCache>
                <c:ptCount val="5"/>
                <c:pt idx="0">
                  <c:v>Starchy</c:v>
                </c:pt>
                <c:pt idx="1">
                  <c:v>F&amp;V</c:v>
                </c:pt>
                <c:pt idx="2">
                  <c:v>Dairy</c:v>
                </c:pt>
                <c:pt idx="3">
                  <c:v>High Protein</c:v>
                </c:pt>
                <c:pt idx="4">
                  <c:v>Rich</c:v>
                </c:pt>
              </c:strCache>
            </c:strRef>
          </c:cat>
          <c:val>
            <c:numRef>
              <c:f>'PIE CHARTS'!$C$3:$C$7</c:f>
              <c:numCache>
                <c:formatCode>General</c:formatCode>
                <c:ptCount val="5"/>
                <c:pt idx="0">
                  <c:v>312</c:v>
                </c:pt>
                <c:pt idx="1">
                  <c:v>332</c:v>
                </c:pt>
                <c:pt idx="2">
                  <c:v>250</c:v>
                </c:pt>
                <c:pt idx="3">
                  <c:v>232</c:v>
                </c:pt>
                <c:pt idx="4">
                  <c:v>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0-42A3-9EB3-B9AACF32838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GHGE and Nutritional Profiles for a range of modelled diets</a:t>
            </a:r>
          </a:p>
          <a:p>
            <a:pPr>
              <a:defRPr sz="1200"/>
            </a:pPr>
            <a:r>
              <a:rPr lang="en-GB" sz="900"/>
              <a:t>All diets are adequate in terms of energy and proteins except the 'Gorilla' diet, which is deficient in protein</a:t>
            </a:r>
          </a:p>
        </c:rich>
      </c:tx>
      <c:layout>
        <c:manualLayout>
          <c:xMode val="edge"/>
          <c:yMode val="edge"/>
          <c:x val="0.13351385243511227"/>
          <c:y val="8.9786724714608999E-3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9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marker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E0A-4B18-9187-D114DF456C5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Average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A-4B18-9187-D114DF456C57}"/>
                </c:ext>
              </c:extLst>
            </c:dLbl>
            <c:dLbl>
              <c:idx val="1"/>
              <c:layout>
                <c:manualLayout>
                  <c:x val="-0.12617702448210918"/>
                  <c:y val="2.16299650684579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Typical vegan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0A-4B18-9187-D114DF456C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Glutton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0A-4B18-9187-D114DF456C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Eat less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0A-4B18-9187-D114DF456C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'Gorilla'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0A-4B18-9187-D114DF456C57}"/>
                </c:ext>
              </c:extLst>
            </c:dLbl>
            <c:dLbl>
              <c:idx val="5"/>
              <c:layout>
                <c:manualLayout>
                  <c:x val="-5.0847457627118647E-2"/>
                  <c:y val="-4.6349925146695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 meat/dairy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0A-4B18-9187-D114DF456C57}"/>
                </c:ext>
              </c:extLst>
            </c:dLbl>
            <c:dLbl>
              <c:idx val="6"/>
              <c:layout>
                <c:manualLayout>
                  <c:x val="-9.9811676082862524E-2"/>
                  <c:y val="1.85399700586782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'Junk-food vegan'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0A-4B18-9187-D114DF456C57}"/>
                </c:ext>
              </c:extLst>
            </c:dLbl>
            <c:dLbl>
              <c:idx val="7"/>
              <c:layout>
                <c:manualLayout>
                  <c:x val="1.8832391713747645E-3"/>
                  <c:y val="2.16294784550706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'Substitute vegetarian'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A-4B18-9187-D114DF456C57}"/>
                </c:ext>
              </c:extLst>
            </c:dLbl>
            <c:dLbl>
              <c:idx val="8"/>
              <c:layout>
                <c:manualLayout>
                  <c:x val="-0.10922787193973635"/>
                  <c:y val="-4.32599301369159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Carbon minimiser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0A-4B18-9187-D114DF456C57}"/>
                </c:ext>
              </c:extLst>
            </c:dLbl>
            <c:dLbl>
              <c:idx val="9"/>
              <c:layout>
                <c:manualLayout>
                  <c:x val="-3.9861475648877223E-3"/>
                  <c:y val="2.4719864240586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'Light Lacto-vegetarian'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A-4B18-9187-D114DF456C57}"/>
                </c:ext>
              </c:extLst>
            </c:dLbl>
            <c:dLbl>
              <c:idx val="10"/>
              <c:layout>
                <c:manualLayout>
                  <c:x val="-0.17325800376647835"/>
                  <c:y val="1.85399700586782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Organic high-meat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0A-4B18-9187-D114DF456C57}"/>
                </c:ext>
              </c:extLst>
            </c:dLbl>
            <c:dLbl>
              <c:idx val="11"/>
              <c:layout>
                <c:manualLayout>
                  <c:x val="-0.1638418079096045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'Best behaviour' minimiser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0A-4B18-9187-D114DF456C57}"/>
                </c:ext>
              </c:extLst>
            </c:dLbl>
            <c:dLbl>
              <c:idx val="12"/>
              <c:layout>
                <c:manualLayout>
                  <c:x val="-0.128060263653484"/>
                  <c:y val="-2.471996007823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Macdiarmid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0A-4B18-9187-D114DF456C57}"/>
                </c:ext>
              </c:extLst>
            </c:dLbl>
            <c:dLbl>
              <c:idx val="13"/>
              <c:layout>
                <c:manualLayout>
                  <c:x val="-2.2222222222222289E-2"/>
                  <c:y val="-4.19004715334842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ZCB2030 now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0A-4B18-9187-D114DF456C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SANDPIT!$C$8:$C$15</c:f>
              <c:numCache>
                <c:formatCode>General</c:formatCode>
                <c:ptCount val="8"/>
                <c:pt idx="0">
                  <c:v>2086</c:v>
                </c:pt>
                <c:pt idx="1">
                  <c:v>2689</c:v>
                </c:pt>
                <c:pt idx="2">
                  <c:v>1448</c:v>
                </c:pt>
                <c:pt idx="3">
                  <c:v>-7768</c:v>
                </c:pt>
                <c:pt idx="4">
                  <c:v>-385</c:v>
                </c:pt>
                <c:pt idx="5">
                  <c:v>1257</c:v>
                </c:pt>
                <c:pt idx="6">
                  <c:v>3146</c:v>
                </c:pt>
                <c:pt idx="7">
                  <c:v>75</c:v>
                </c:pt>
              </c:numCache>
            </c:numRef>
          </c:xVal>
          <c:yVal>
            <c:numRef>
              <c:f>SANDPIT!$D$8:$D$15</c:f>
              <c:numCache>
                <c:formatCode>General</c:formatCode>
                <c:ptCount val="8"/>
                <c:pt idx="0">
                  <c:v>4207</c:v>
                </c:pt>
                <c:pt idx="1">
                  <c:v>5468</c:v>
                </c:pt>
                <c:pt idx="2">
                  <c:v>2945</c:v>
                </c:pt>
                <c:pt idx="3">
                  <c:v>1433</c:v>
                </c:pt>
                <c:pt idx="4">
                  <c:v>3079</c:v>
                </c:pt>
                <c:pt idx="5">
                  <c:v>3125</c:v>
                </c:pt>
                <c:pt idx="6">
                  <c:v>4955</c:v>
                </c:pt>
                <c:pt idx="7">
                  <c:v>3582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E0A-4B18-9187-D114DF456C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1785216"/>
        <c:axId val="61788928"/>
      </c:scatterChart>
      <c:valAx>
        <c:axId val="6178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Nutritional profile score (lower is better)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788928"/>
        <c:crossesAt val="5200"/>
        <c:crossBetween val="midCat"/>
      </c:valAx>
      <c:valAx>
        <c:axId val="61788928"/>
        <c:scaling>
          <c:orientation val="minMax"/>
          <c:min val="1000"/>
        </c:scaling>
        <c:delete val="1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GB" sz="1100"/>
                  <a:t>GHGE value in g per day</a:t>
                </a:r>
              </a:p>
            </c:rich>
          </c:tx>
          <c:layout>
            <c:manualLayout>
              <c:xMode val="edge"/>
              <c:yMode val="edge"/>
              <c:x val="1.1362204724409448E-2"/>
              <c:y val="0.5089917516400216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1785216"/>
        <c:crossesAt val="240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SANDPIT!$B$8:$B$15</c:f>
              <c:strCache>
                <c:ptCount val="8"/>
                <c:pt idx="0">
                  <c:v>Average</c:v>
                </c:pt>
                <c:pt idx="1">
                  <c:v>Glutton</c:v>
                </c:pt>
                <c:pt idx="2">
                  <c:v>Eat less</c:v>
                </c:pt>
                <c:pt idx="3">
                  <c:v>"Gorilla"</c:v>
                </c:pt>
                <c:pt idx="4">
                  <c:v>Pescatarian</c:v>
                </c:pt>
                <c:pt idx="5">
                  <c:v>Transitional vegan</c:v>
                </c:pt>
                <c:pt idx="6">
                  <c:v>Substitute lacto-vegetarian</c:v>
                </c:pt>
                <c:pt idx="7">
                  <c:v>Flexitarian</c:v>
                </c:pt>
              </c:strCache>
            </c:strRef>
          </c:xVal>
          <c:yVal>
            <c:numRef>
              <c:f>SANDPIT!$C$8:$C$15</c:f>
              <c:numCache>
                <c:formatCode>General</c:formatCode>
                <c:ptCount val="8"/>
                <c:pt idx="0">
                  <c:v>2086</c:v>
                </c:pt>
                <c:pt idx="1">
                  <c:v>2689</c:v>
                </c:pt>
                <c:pt idx="2">
                  <c:v>1448</c:v>
                </c:pt>
                <c:pt idx="3">
                  <c:v>-7768</c:v>
                </c:pt>
                <c:pt idx="4">
                  <c:v>-385</c:v>
                </c:pt>
                <c:pt idx="5">
                  <c:v>1257</c:v>
                </c:pt>
                <c:pt idx="6">
                  <c:v>3146</c:v>
                </c:pt>
                <c:pt idx="7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6C-45E8-B773-9307AEF54A45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SANDPIT!$B$8:$B$15</c:f>
              <c:strCache>
                <c:ptCount val="8"/>
                <c:pt idx="0">
                  <c:v>Average</c:v>
                </c:pt>
                <c:pt idx="1">
                  <c:v>Glutton</c:v>
                </c:pt>
                <c:pt idx="2">
                  <c:v>Eat less</c:v>
                </c:pt>
                <c:pt idx="3">
                  <c:v>"Gorilla"</c:v>
                </c:pt>
                <c:pt idx="4">
                  <c:v>Pescatarian</c:v>
                </c:pt>
                <c:pt idx="5">
                  <c:v>Transitional vegan</c:v>
                </c:pt>
                <c:pt idx="6">
                  <c:v>Substitute lacto-vegetarian</c:v>
                </c:pt>
                <c:pt idx="7">
                  <c:v>Flexitarian</c:v>
                </c:pt>
              </c:strCache>
            </c:strRef>
          </c:xVal>
          <c:yVal>
            <c:numRef>
              <c:f>SANDPIT!$D$8:$D$15</c:f>
              <c:numCache>
                <c:formatCode>General</c:formatCode>
                <c:ptCount val="8"/>
                <c:pt idx="0">
                  <c:v>4207</c:v>
                </c:pt>
                <c:pt idx="1">
                  <c:v>5468</c:v>
                </c:pt>
                <c:pt idx="2">
                  <c:v>2945</c:v>
                </c:pt>
                <c:pt idx="3">
                  <c:v>1433</c:v>
                </c:pt>
                <c:pt idx="4">
                  <c:v>3079</c:v>
                </c:pt>
                <c:pt idx="5">
                  <c:v>3125</c:v>
                </c:pt>
                <c:pt idx="6">
                  <c:v>4955</c:v>
                </c:pt>
                <c:pt idx="7">
                  <c:v>3582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6C-45E8-B773-9307AEF5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139176"/>
        <c:axId val="573141800"/>
      </c:scatterChart>
      <c:valAx>
        <c:axId val="573139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41800"/>
        <c:crosses val="autoZero"/>
        <c:crossBetween val="midCat"/>
      </c:valAx>
      <c:valAx>
        <c:axId val="57314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39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Plot of GHGE values against health-score values for a range of modelled diets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15875">
                <a:noFill/>
              </a:ln>
              <a:effectLst/>
            </c:spPr>
          </c:marker>
          <c:dPt>
            <c:idx val="3"/>
            <c:marker>
              <c:symbol val="circle"/>
              <c:size val="7"/>
              <c:spPr>
                <a:solidFill>
                  <a:schemeClr val="tx1"/>
                </a:solidFill>
                <a:ln w="1587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D3A-41CB-89CB-194D3E4A1882}"/>
              </c:ext>
            </c:extLst>
          </c:dPt>
          <c:xVal>
            <c:numRef>
              <c:f>SANDPIT!$C$8:$C$17</c:f>
              <c:numCache>
                <c:formatCode>General</c:formatCode>
                <c:ptCount val="10"/>
                <c:pt idx="0">
                  <c:v>2086</c:v>
                </c:pt>
                <c:pt idx="1">
                  <c:v>2689</c:v>
                </c:pt>
                <c:pt idx="2">
                  <c:v>1448</c:v>
                </c:pt>
                <c:pt idx="3">
                  <c:v>-7768</c:v>
                </c:pt>
                <c:pt idx="4">
                  <c:v>-385</c:v>
                </c:pt>
                <c:pt idx="5">
                  <c:v>1257</c:v>
                </c:pt>
                <c:pt idx="6">
                  <c:v>3146</c:v>
                </c:pt>
                <c:pt idx="7">
                  <c:v>75</c:v>
                </c:pt>
                <c:pt idx="8">
                  <c:v>263</c:v>
                </c:pt>
                <c:pt idx="9">
                  <c:v>-997</c:v>
                </c:pt>
              </c:numCache>
            </c:numRef>
          </c:xVal>
          <c:yVal>
            <c:numRef>
              <c:f>SANDPIT!$D$8:$D$17</c:f>
              <c:numCache>
                <c:formatCode>General</c:formatCode>
                <c:ptCount val="10"/>
                <c:pt idx="0">
                  <c:v>4207</c:v>
                </c:pt>
                <c:pt idx="1">
                  <c:v>5468</c:v>
                </c:pt>
                <c:pt idx="2">
                  <c:v>2945</c:v>
                </c:pt>
                <c:pt idx="3">
                  <c:v>1433</c:v>
                </c:pt>
                <c:pt idx="4">
                  <c:v>3079</c:v>
                </c:pt>
                <c:pt idx="5">
                  <c:v>3125</c:v>
                </c:pt>
                <c:pt idx="6">
                  <c:v>4955</c:v>
                </c:pt>
                <c:pt idx="7">
                  <c:v>3582</c:v>
                </c:pt>
                <c:pt idx="8">
                  <c:v>2999</c:v>
                </c:pt>
                <c:pt idx="9">
                  <c:v>2446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F2-4FBA-A1FA-4E462C351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23424"/>
        <c:axId val="576520144"/>
      </c:scatterChart>
      <c:valAx>
        <c:axId val="576523424"/>
        <c:scaling>
          <c:orientation val="minMax"/>
          <c:min val="-8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Nutritional profile scores. Negative scores more 'healthy'.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20144"/>
        <c:crosses val="autoZero"/>
        <c:crossBetween val="midCat"/>
        <c:majorUnit val="1000"/>
      </c:valAx>
      <c:valAx>
        <c:axId val="57652014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GHGE g per person.day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23424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323850</xdr:colOff>
      <xdr:row>4</xdr:row>
      <xdr:rowOff>284597</xdr:rowOff>
    </xdr:from>
    <xdr:to>
      <xdr:col>12</xdr:col>
      <xdr:colOff>56894</xdr:colOff>
      <xdr:row>4</xdr:row>
      <xdr:rowOff>1314214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D364CA-F43E-44D8-BE74-EB701165C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96025" y="1046597"/>
          <a:ext cx="1123694" cy="1029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</xdr:row>
      <xdr:rowOff>71437</xdr:rowOff>
    </xdr:from>
    <xdr:to>
      <xdr:col>13</xdr:col>
      <xdr:colOff>352425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3A2A33-2E35-4CCA-88D4-5E5126AAC2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276225</xdr:colOff>
      <xdr:row>6</xdr:row>
      <xdr:rowOff>176211</xdr:rowOff>
    </xdr:from>
    <xdr:to>
      <xdr:col>23</xdr:col>
      <xdr:colOff>428625</xdr:colOff>
      <xdr:row>29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276225</xdr:colOff>
      <xdr:row>9</xdr:row>
      <xdr:rowOff>28575</xdr:rowOff>
    </xdr:from>
    <xdr:to>
      <xdr:col>13</xdr:col>
      <xdr:colOff>581025</xdr:colOff>
      <xdr:row>23</xdr:row>
      <xdr:rowOff>104775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8C383E-CC70-461B-918A-ED2F9BB4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68406</xdr:colOff>
      <xdr:row>0</xdr:row>
      <xdr:rowOff>131619</xdr:rowOff>
    </xdr:from>
    <xdr:to>
      <xdr:col>14</xdr:col>
      <xdr:colOff>503092</xdr:colOff>
      <xdr:row>21</xdr:row>
      <xdr:rowOff>45894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9701C0B-E455-4941-B5D8-BDCF30CFAD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0.07235</cdr:x>
      <cdr:y>0.64234</cdr:y>
    </cdr:from>
    <cdr:to>
      <cdr:x>0.20096</cdr:x>
      <cdr:y>0.691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96C8198-8FBA-475F-90DC-2F41FEC34F4F}"/>
            </a:ext>
          </a:extLst>
        </cdr:cNvPr>
        <cdr:cNvSpPr txBox="1"/>
      </cdr:nvSpPr>
      <cdr:spPr>
        <a:xfrm xmlns:a="http://schemas.openxmlformats.org/drawingml/2006/main">
          <a:off x="428626" y="2514600"/>
          <a:ext cx="7620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Gorilla</a:t>
          </a:r>
        </a:p>
      </cdr:txBody>
    </cdr:sp>
  </cdr:relSizeAnchor>
  <cdr:relSizeAnchor xmlns:cdr="http://schemas.openxmlformats.org/drawingml/2006/chartDrawing">
    <cdr:from>
      <cdr:x>0.6865</cdr:x>
      <cdr:y>0.48662</cdr:y>
    </cdr:from>
    <cdr:to>
      <cdr:x>0.86495</cdr:x>
      <cdr:y>0.54745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E2B63A5-D152-4657-BA47-A08A1C259F74}"/>
            </a:ext>
          </a:extLst>
        </cdr:cNvPr>
        <cdr:cNvSpPr txBox="1"/>
      </cdr:nvSpPr>
      <cdr:spPr>
        <a:xfrm xmlns:a="http://schemas.openxmlformats.org/drawingml/2006/main">
          <a:off x="4067175" y="1904999"/>
          <a:ext cx="1057275" cy="238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Eat less (-30%)</a:t>
          </a:r>
        </a:p>
      </cdr:txBody>
    </cdr:sp>
  </cdr:relSizeAnchor>
  <cdr:relSizeAnchor xmlns:cdr="http://schemas.openxmlformats.org/drawingml/2006/chartDrawing">
    <cdr:from>
      <cdr:x>0.43408</cdr:x>
      <cdr:y>0.43066</cdr:y>
    </cdr:from>
    <cdr:to>
      <cdr:x>0.58842</cdr:x>
      <cdr:y>0.48175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603FDE5-9AEF-45F2-9EC1-4B401C492A2E}"/>
            </a:ext>
          </a:extLst>
        </cdr:cNvPr>
        <cdr:cNvSpPr txBox="1"/>
      </cdr:nvSpPr>
      <cdr:spPr>
        <a:xfrm xmlns:a="http://schemas.openxmlformats.org/drawingml/2006/main">
          <a:off x="2571751" y="1685924"/>
          <a:ext cx="9144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Pescatarian</a:t>
          </a:r>
        </a:p>
      </cdr:txBody>
    </cdr:sp>
  </cdr:relSizeAnchor>
  <cdr:relSizeAnchor xmlns:cdr="http://schemas.openxmlformats.org/drawingml/2006/chartDrawing">
    <cdr:from>
      <cdr:x>0.57965</cdr:x>
      <cdr:y>0.49568</cdr:y>
    </cdr:from>
    <cdr:to>
      <cdr:x>0.70827</cdr:x>
      <cdr:y>0.54435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9BE2D794-1180-45BB-BE72-4400C2E20162}"/>
            </a:ext>
          </a:extLst>
        </cdr:cNvPr>
        <cdr:cNvSpPr txBox="1"/>
      </cdr:nvSpPr>
      <cdr:spPr>
        <a:xfrm xmlns:a="http://schemas.openxmlformats.org/drawingml/2006/main">
          <a:off x="3414104" y="1940488"/>
          <a:ext cx="757560" cy="19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1100"/>
            <a:t>Vegan</a:t>
          </a:r>
        </a:p>
      </cdr:txBody>
    </cdr:sp>
  </cdr:relSizeAnchor>
  <cdr:relSizeAnchor xmlns:cdr="http://schemas.openxmlformats.org/drawingml/2006/chartDrawing">
    <cdr:from>
      <cdr:x>0.44855</cdr:x>
      <cdr:y>0.51582</cdr:y>
    </cdr:from>
    <cdr:to>
      <cdr:x>0.57717</cdr:x>
      <cdr:y>0.56448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A50A3B70-773E-42E9-BC72-CC0DD89A2892}"/>
            </a:ext>
          </a:extLst>
        </cdr:cNvPr>
        <cdr:cNvSpPr txBox="1"/>
      </cdr:nvSpPr>
      <cdr:spPr>
        <a:xfrm xmlns:a="http://schemas.openxmlformats.org/drawingml/2006/main">
          <a:off x="2657476" y="2019300"/>
          <a:ext cx="7620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Paleo</a:t>
          </a:r>
        </a:p>
      </cdr:txBody>
    </cdr:sp>
  </cdr:relSizeAnchor>
  <cdr:relSizeAnchor xmlns:cdr="http://schemas.openxmlformats.org/drawingml/2006/chartDrawing">
    <cdr:from>
      <cdr:x>0.65595</cdr:x>
      <cdr:y>0.39173</cdr:y>
    </cdr:from>
    <cdr:to>
      <cdr:x>0.87048</cdr:x>
      <cdr:y>0.44769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A60524CF-4011-4D47-895B-E9DBC4C7187F}"/>
            </a:ext>
          </a:extLst>
        </cdr:cNvPr>
        <cdr:cNvSpPr txBox="1"/>
      </cdr:nvSpPr>
      <cdr:spPr>
        <a:xfrm xmlns:a="http://schemas.openxmlformats.org/drawingml/2006/main">
          <a:off x="3863489" y="1533535"/>
          <a:ext cx="1263560" cy="219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Transitional vegan</a:t>
          </a:r>
        </a:p>
      </cdr:txBody>
    </cdr:sp>
  </cdr:relSizeAnchor>
  <cdr:relSizeAnchor xmlns:cdr="http://schemas.openxmlformats.org/drawingml/2006/chartDrawing">
    <cdr:from>
      <cdr:x>0.50161</cdr:x>
      <cdr:y>0.32847</cdr:y>
    </cdr:from>
    <cdr:to>
      <cdr:x>0.65113</cdr:x>
      <cdr:y>0.37956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B970E040-BC4C-4BAB-8100-A2FA983B783E}"/>
            </a:ext>
          </a:extLst>
        </cdr:cNvPr>
        <cdr:cNvSpPr txBox="1"/>
      </cdr:nvSpPr>
      <cdr:spPr>
        <a:xfrm xmlns:a="http://schemas.openxmlformats.org/drawingml/2006/main">
          <a:off x="2971801" y="1285874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Flexitarian</a:t>
          </a:r>
        </a:p>
      </cdr:txBody>
    </cdr:sp>
  </cdr:relSizeAnchor>
  <cdr:relSizeAnchor xmlns:cdr="http://schemas.openxmlformats.org/drawingml/2006/chartDrawing">
    <cdr:from>
      <cdr:x>0.72595</cdr:x>
      <cdr:y>0.3278</cdr:y>
    </cdr:from>
    <cdr:to>
      <cdr:x>0.87547</cdr:x>
      <cdr:y>0.3789</cdr:y>
    </cdr:to>
    <cdr:sp macro="" textlink="">
      <cdr:nvSpPr>
        <cdr:cNvPr id="9" name="TextBox 8">
          <a:extLst xmlns:a="http://schemas.openxmlformats.org/drawingml/2006/main">
            <a:ext uri="{FF2B5EF4-FFF2-40B4-BE49-F238E27FC236}">
              <a16:creationId xmlns:a16="http://schemas.microsoft.com/office/drawing/2014/main" id="{02CA105F-41F3-4ED9-972E-37E18F785553}"/>
            </a:ext>
          </a:extLst>
        </cdr:cNvPr>
        <cdr:cNvSpPr txBox="1"/>
      </cdr:nvSpPr>
      <cdr:spPr>
        <a:xfrm xmlns:a="http://schemas.openxmlformats.org/drawingml/2006/main">
          <a:off x="4275776" y="1283276"/>
          <a:ext cx="880646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Average UK</a:t>
          </a:r>
        </a:p>
      </cdr:txBody>
    </cdr:sp>
  </cdr:relSizeAnchor>
  <cdr:relSizeAnchor xmlns:cdr="http://schemas.openxmlformats.org/drawingml/2006/chartDrawing">
    <cdr:from>
      <cdr:x>0.61254</cdr:x>
      <cdr:y>0.13139</cdr:y>
    </cdr:from>
    <cdr:to>
      <cdr:x>0.79421</cdr:x>
      <cdr:y>0.20438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FF6E9F66-1DED-4755-AE02-3BE7E24ECB4A}"/>
            </a:ext>
          </a:extLst>
        </cdr:cNvPr>
        <cdr:cNvSpPr txBox="1"/>
      </cdr:nvSpPr>
      <cdr:spPr>
        <a:xfrm xmlns:a="http://schemas.openxmlformats.org/drawingml/2006/main">
          <a:off x="3629026" y="514349"/>
          <a:ext cx="1076325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n-GB" sz="1100"/>
            <a:t>Glutton (+30%)</a:t>
          </a:r>
        </a:p>
      </cdr:txBody>
    </cdr:sp>
  </cdr:relSizeAnchor>
  <cdr:relSizeAnchor xmlns:cdr="http://schemas.openxmlformats.org/drawingml/2006/chartDrawing">
    <cdr:from>
      <cdr:x>0.6823</cdr:x>
      <cdr:y>0.19266</cdr:y>
    </cdr:from>
    <cdr:to>
      <cdr:x>0.88371</cdr:x>
      <cdr:y>0.31586</cdr:y>
    </cdr:to>
    <cdr:sp macro="" textlink="">
      <cdr:nvSpPr>
        <cdr:cNvPr id="11" name="TextBox 10">
          <a:extLst xmlns:a="http://schemas.openxmlformats.org/drawingml/2006/main">
            <a:ext uri="{FF2B5EF4-FFF2-40B4-BE49-F238E27FC236}">
              <a16:creationId xmlns:a16="http://schemas.microsoft.com/office/drawing/2014/main" id="{DD6E7DFC-1E63-40F7-8961-89EF39524C17}"/>
            </a:ext>
          </a:extLst>
        </cdr:cNvPr>
        <cdr:cNvSpPr txBox="1"/>
      </cdr:nvSpPr>
      <cdr:spPr>
        <a:xfrm xmlns:a="http://schemas.openxmlformats.org/drawingml/2006/main">
          <a:off x="4018685" y="754206"/>
          <a:ext cx="1186297" cy="4823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'Substitute' </a:t>
          </a:r>
        </a:p>
        <a:p xmlns:a="http://schemas.openxmlformats.org/drawingml/2006/main">
          <a:r>
            <a:rPr lang="en-GB" sz="1100"/>
            <a:t>lacto-vegetarian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E87"/>
  <sheetViews>
    <sheetView tabSelected="1" topLeftCell="B1" zoomScaleNormal="100" workbookViewId="0">
      <pane xSplit="1" topLeftCell="C1" activePane="topRight" state="frozen"/>
      <selection activeCell="B1" sqref="B1"/>
      <selection pane="topRight" activeCell="B7" sqref="A7:XFD7"/>
    </sheetView>
  </sheetViews>
  <sheetFormatPr defaultRowHeight="15" x14ac:dyDescent="0.25"/>
  <cols>
    <col min="2" max="2" width="39.42578125" customWidth="1"/>
    <col min="3" max="3" width="7.140625" customWidth="1"/>
    <col min="4" max="5" width="6.140625" customWidth="1"/>
    <col min="6" max="6" width="5.85546875" customWidth="1"/>
    <col min="7" max="7" width="5.140625" customWidth="1"/>
    <col min="8" max="8" width="5.28515625" customWidth="1"/>
    <col min="9" max="9" width="5.28515625" style="40" customWidth="1"/>
    <col min="10" max="10" width="7.28515625" style="35" customWidth="1"/>
    <col min="11" max="11" width="7.140625" style="11" customWidth="1"/>
    <col min="12" max="12" width="6.42578125" style="11" customWidth="1"/>
    <col min="13" max="13" width="7" style="13" customWidth="1"/>
    <col min="14" max="14" width="7" style="54" customWidth="1"/>
    <col min="15" max="15" width="6.42578125" style="24" customWidth="1"/>
    <col min="16" max="16" width="6.85546875" style="55" customWidth="1"/>
    <col min="17" max="17" width="6.42578125" style="55" customWidth="1"/>
    <col min="18" max="18" width="6.28515625" style="55" customWidth="1"/>
    <col min="19" max="19" width="6.140625" style="55" customWidth="1"/>
    <col min="25" max="25" width="6.28515625" style="15" customWidth="1"/>
    <col min="26" max="26" width="5.7109375" style="15" customWidth="1"/>
    <col min="27" max="27" width="6.140625" style="15" customWidth="1"/>
    <col min="28" max="28" width="5.5703125" style="15" customWidth="1"/>
    <col min="29" max="29" width="5.85546875" style="15" customWidth="1"/>
    <col min="30" max="34" width="6.7109375" style="15" customWidth="1"/>
    <col min="35" max="35" width="5" style="15" customWidth="1"/>
    <col min="36" max="77" width="6.7109375" style="15" customWidth="1"/>
    <col min="78" max="78" width="5.7109375" style="15" customWidth="1"/>
    <col min="79" max="79" width="5.42578125" style="15" customWidth="1"/>
    <col min="80" max="81" width="6.140625" style="15" customWidth="1"/>
    <col min="82" max="83" width="9.140625" style="15"/>
  </cols>
  <sheetData>
    <row r="1" spans="1:81" x14ac:dyDescent="0.25">
      <c r="B1" t="s">
        <v>52</v>
      </c>
      <c r="D1" t="s">
        <v>94</v>
      </c>
      <c r="J1" s="35" t="s">
        <v>108</v>
      </c>
      <c r="K1" s="11" t="s">
        <v>57</v>
      </c>
      <c r="L1" s="11" t="s">
        <v>109</v>
      </c>
      <c r="M1" s="13" t="s">
        <v>59</v>
      </c>
    </row>
    <row r="2" spans="1:81" x14ac:dyDescent="0.25">
      <c r="B2" s="7" t="s">
        <v>54</v>
      </c>
    </row>
    <row r="3" spans="1:81" x14ac:dyDescent="0.25">
      <c r="B3" t="s">
        <v>60</v>
      </c>
    </row>
    <row r="4" spans="1:81" x14ac:dyDescent="0.25">
      <c r="J4" s="67" t="s">
        <v>62</v>
      </c>
      <c r="K4" s="68"/>
      <c r="L4" s="68"/>
      <c r="M4" s="69"/>
      <c r="N4" s="56"/>
      <c r="O4" s="70" t="s">
        <v>129</v>
      </c>
      <c r="P4" s="71"/>
      <c r="Q4" s="71"/>
      <c r="R4" s="71"/>
      <c r="S4" s="71"/>
      <c r="Y4" s="66"/>
      <c r="Z4" s="66"/>
      <c r="AA4" s="66"/>
      <c r="AB4" s="66"/>
      <c r="AC4" s="66"/>
      <c r="AD4" s="66"/>
      <c r="AE4" s="66"/>
      <c r="AF4" s="66"/>
      <c r="AG4" s="66"/>
      <c r="AH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</row>
    <row r="5" spans="1:81" ht="192.75" x14ac:dyDescent="0.25">
      <c r="A5" t="s">
        <v>91</v>
      </c>
      <c r="B5" s="1" t="s">
        <v>0</v>
      </c>
      <c r="C5" s="30" t="s">
        <v>114</v>
      </c>
      <c r="D5" s="30" t="s">
        <v>1</v>
      </c>
      <c r="E5" s="31" t="s">
        <v>93</v>
      </c>
      <c r="F5" s="6" t="s">
        <v>53</v>
      </c>
      <c r="G5" s="6" t="s">
        <v>110</v>
      </c>
      <c r="H5" s="34" t="s">
        <v>111</v>
      </c>
      <c r="I5" s="41"/>
      <c r="J5" s="36" t="s">
        <v>58</v>
      </c>
      <c r="K5" s="12" t="s">
        <v>57</v>
      </c>
      <c r="L5" s="12" t="s">
        <v>61</v>
      </c>
      <c r="M5" s="14" t="s">
        <v>59</v>
      </c>
      <c r="N5" s="57" t="s">
        <v>124</v>
      </c>
      <c r="O5" s="63" t="s">
        <v>65</v>
      </c>
      <c r="P5" s="58" t="s">
        <v>58</v>
      </c>
      <c r="Q5" s="58" t="s">
        <v>57</v>
      </c>
      <c r="R5" s="58" t="s">
        <v>61</v>
      </c>
      <c r="S5" s="58" t="s">
        <v>59</v>
      </c>
      <c r="Y5" s="49"/>
      <c r="Z5" s="49"/>
      <c r="AA5" s="49"/>
      <c r="AB5" s="49"/>
      <c r="AC5" s="49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</row>
    <row r="6" spans="1:81" x14ac:dyDescent="0.25">
      <c r="B6" s="2" t="s">
        <v>2</v>
      </c>
      <c r="C6" s="45">
        <v>27.571428571428573</v>
      </c>
      <c r="D6">
        <v>0</v>
      </c>
      <c r="E6" s="3">
        <v>1.2788749999999998</v>
      </c>
      <c r="F6" s="8"/>
      <c r="G6">
        <v>1711</v>
      </c>
      <c r="H6">
        <v>57.2</v>
      </c>
      <c r="J6" s="35">
        <f t="shared" ref="J6:J10" si="0">C6*D6</f>
        <v>0</v>
      </c>
      <c r="K6" s="11">
        <f t="shared" ref="K6:K15" si="1">C6*E6</f>
        <v>35.260410714285712</v>
      </c>
      <c r="L6" s="11">
        <f>(C6*G6/1000)</f>
        <v>47.174714285714288</v>
      </c>
      <c r="M6" s="19">
        <f>(C6*H6/1000)</f>
        <v>1.5770857142857144</v>
      </c>
      <c r="N6" s="59"/>
      <c r="O6" s="25">
        <v>27.6</v>
      </c>
      <c r="P6" s="60">
        <f>O6*D6</f>
        <v>0</v>
      </c>
      <c r="Q6" s="60">
        <f>O6*E6</f>
        <v>35.296949999999995</v>
      </c>
      <c r="R6" s="65">
        <f>O6*G6/1000</f>
        <v>47.223600000000005</v>
      </c>
      <c r="S6" s="60">
        <f>O6*H6/1000</f>
        <v>1.5787200000000003</v>
      </c>
      <c r="Y6" s="32"/>
      <c r="AA6" s="32"/>
      <c r="AB6" s="32"/>
      <c r="AC6" s="4"/>
      <c r="AI6" s="51"/>
      <c r="AL6" s="32"/>
      <c r="AM6" s="32"/>
      <c r="AN6" s="32"/>
      <c r="AQ6" s="32"/>
      <c r="AR6" s="52"/>
      <c r="AS6" s="4"/>
      <c r="AT6" s="32"/>
      <c r="AV6" s="32"/>
      <c r="AW6" s="32"/>
      <c r="AX6" s="4"/>
      <c r="AY6" s="52"/>
      <c r="AZ6" s="32"/>
      <c r="BA6" s="32"/>
      <c r="BB6" s="32"/>
      <c r="BC6" s="32"/>
      <c r="BD6" s="52"/>
      <c r="BF6" s="32"/>
      <c r="BG6" s="32"/>
      <c r="BH6" s="32"/>
      <c r="BI6" s="51"/>
      <c r="BL6" s="32"/>
      <c r="BM6" s="32"/>
      <c r="BN6" s="32"/>
      <c r="BO6" s="4"/>
      <c r="BQ6" s="32"/>
      <c r="BR6" s="32"/>
      <c r="BS6" s="4"/>
      <c r="BV6" s="32"/>
      <c r="BW6" s="32"/>
      <c r="CA6" s="32"/>
      <c r="CB6" s="32"/>
    </row>
    <row r="7" spans="1:81" x14ac:dyDescent="0.25">
      <c r="B7" s="2" t="s">
        <v>3</v>
      </c>
      <c r="C7" s="45">
        <v>28.142857142857142</v>
      </c>
      <c r="D7">
        <v>-1</v>
      </c>
      <c r="E7" s="3">
        <v>6.25</v>
      </c>
      <c r="F7" s="8"/>
      <c r="G7">
        <v>1711</v>
      </c>
      <c r="H7" s="15">
        <v>73</v>
      </c>
      <c r="J7" s="35">
        <f t="shared" si="0"/>
        <v>-28.142857142857142</v>
      </c>
      <c r="K7" s="11">
        <f t="shared" si="1"/>
        <v>175.89285714285714</v>
      </c>
      <c r="L7" s="11">
        <f t="shared" ref="L7:L57" si="2">(C7*G7/1000)</f>
        <v>48.152428571428572</v>
      </c>
      <c r="M7" s="19">
        <f t="shared" ref="M7:M57" si="3">(C7*H7/1000)</f>
        <v>2.0544285714285717</v>
      </c>
      <c r="N7" s="59"/>
      <c r="O7" s="25"/>
      <c r="P7" s="60"/>
      <c r="Q7" s="60"/>
      <c r="R7" s="65"/>
      <c r="S7" s="60"/>
      <c r="Y7" s="32"/>
      <c r="Z7" s="32"/>
      <c r="AA7" s="32"/>
      <c r="AB7" s="32"/>
      <c r="AC7" s="4"/>
      <c r="AI7" s="51"/>
      <c r="AL7" s="32"/>
      <c r="AM7" s="32"/>
      <c r="AN7" s="32"/>
      <c r="AQ7" s="32"/>
      <c r="AR7" s="52"/>
      <c r="AS7" s="4"/>
      <c r="AT7" s="32"/>
      <c r="AV7" s="32"/>
      <c r="AW7" s="32"/>
      <c r="AX7" s="4"/>
      <c r="AZ7" s="32"/>
      <c r="BA7" s="32"/>
      <c r="BB7" s="32"/>
      <c r="BC7" s="32"/>
      <c r="BF7" s="32"/>
      <c r="BG7" s="32"/>
      <c r="BH7" s="32"/>
      <c r="BI7" s="51"/>
      <c r="BL7" s="32"/>
      <c r="BM7" s="32"/>
      <c r="BN7" s="32"/>
      <c r="BO7" s="4"/>
      <c r="BQ7" s="32"/>
      <c r="BR7" s="32"/>
      <c r="BS7" s="4"/>
      <c r="BV7" s="32"/>
      <c r="BW7" s="32"/>
      <c r="CA7" s="32"/>
      <c r="CB7" s="32"/>
    </row>
    <row r="8" spans="1:81" x14ac:dyDescent="0.25">
      <c r="B8" s="2" t="s">
        <v>130</v>
      </c>
      <c r="C8" s="45">
        <v>17</v>
      </c>
      <c r="D8">
        <v>1</v>
      </c>
      <c r="E8" s="3">
        <v>1.5</v>
      </c>
      <c r="F8" s="8"/>
      <c r="G8">
        <v>1771</v>
      </c>
      <c r="H8">
        <v>57.2</v>
      </c>
      <c r="J8" s="35">
        <f t="shared" si="0"/>
        <v>17</v>
      </c>
      <c r="K8" s="11">
        <f t="shared" si="1"/>
        <v>25.5</v>
      </c>
      <c r="L8" s="11">
        <f t="shared" si="2"/>
        <v>30.106999999999999</v>
      </c>
      <c r="M8" s="19">
        <f t="shared" si="3"/>
        <v>0.97240000000000004</v>
      </c>
      <c r="N8" s="59"/>
      <c r="O8" s="25"/>
      <c r="P8" s="60"/>
      <c r="Q8" s="60"/>
      <c r="R8" s="65"/>
      <c r="S8" s="60"/>
      <c r="Y8" s="32"/>
      <c r="Z8" s="32"/>
      <c r="AA8" s="32"/>
      <c r="AB8" s="32"/>
      <c r="AC8" s="4"/>
      <c r="AI8" s="51"/>
      <c r="AL8" s="32"/>
      <c r="AM8" s="32"/>
      <c r="AN8" s="32"/>
      <c r="AQ8" s="32"/>
      <c r="AR8" s="52"/>
      <c r="AS8" s="4"/>
      <c r="AT8" s="32"/>
      <c r="AV8" s="32"/>
      <c r="AW8" s="32"/>
      <c r="AX8" s="4"/>
      <c r="AZ8" s="32"/>
      <c r="BA8" s="32"/>
      <c r="BB8" s="32"/>
      <c r="BC8" s="32"/>
      <c r="BF8" s="32"/>
      <c r="BG8" s="32"/>
      <c r="BH8" s="32"/>
      <c r="BI8" s="51"/>
      <c r="BL8" s="32"/>
      <c r="BM8" s="32"/>
      <c r="BN8" s="32"/>
      <c r="BO8" s="4"/>
      <c r="BQ8" s="32"/>
      <c r="BR8" s="32"/>
      <c r="BS8" s="4"/>
      <c r="BV8" s="32"/>
      <c r="BW8" s="32"/>
      <c r="CA8" s="32"/>
      <c r="CB8" s="32"/>
    </row>
    <row r="9" spans="1:81" x14ac:dyDescent="0.25">
      <c r="B9" s="2" t="s">
        <v>4</v>
      </c>
      <c r="C9" s="45">
        <v>66.571428571428569</v>
      </c>
      <c r="D9">
        <v>1</v>
      </c>
      <c r="E9" s="3">
        <v>1.4</v>
      </c>
      <c r="F9" s="8"/>
      <c r="G9">
        <v>2505</v>
      </c>
      <c r="H9">
        <v>89.4</v>
      </c>
      <c r="J9" s="35">
        <f t="shared" si="0"/>
        <v>66.571428571428569</v>
      </c>
      <c r="K9" s="11">
        <f t="shared" si="1"/>
        <v>93.199999999999989</v>
      </c>
      <c r="L9" s="11">
        <f t="shared" si="2"/>
        <v>166.76142857142858</v>
      </c>
      <c r="M9" s="19">
        <f t="shared" si="3"/>
        <v>5.9514857142857149</v>
      </c>
      <c r="N9" s="59"/>
      <c r="O9" s="25"/>
      <c r="P9" s="60"/>
      <c r="Q9" s="60"/>
      <c r="R9" s="65"/>
      <c r="S9" s="60"/>
      <c r="Y9" s="32"/>
      <c r="Z9" s="32"/>
      <c r="AA9" s="32"/>
      <c r="AB9" s="32"/>
      <c r="AC9" s="4"/>
      <c r="AI9" s="51"/>
      <c r="AL9" s="32"/>
      <c r="AM9" s="32"/>
      <c r="AN9" s="32"/>
      <c r="AQ9" s="32"/>
      <c r="AR9" s="52"/>
      <c r="AS9" s="4"/>
      <c r="AT9" s="32"/>
      <c r="AV9" s="32"/>
      <c r="AW9" s="32"/>
      <c r="AX9" s="4"/>
      <c r="AZ9" s="32"/>
      <c r="BA9" s="32"/>
      <c r="BB9" s="32"/>
      <c r="BC9" s="32"/>
      <c r="BF9" s="32"/>
      <c r="BG9" s="32"/>
      <c r="BH9" s="32"/>
      <c r="BI9" s="51"/>
      <c r="BL9" s="32"/>
      <c r="BM9" s="32"/>
      <c r="BN9" s="32"/>
      <c r="BO9" s="4"/>
      <c r="BQ9" s="32"/>
      <c r="BR9" s="32"/>
      <c r="BS9" s="4"/>
      <c r="BV9" s="32"/>
      <c r="BW9" s="32"/>
      <c r="CA9" s="32"/>
      <c r="CB9" s="32"/>
    </row>
    <row r="10" spans="1:81" x14ac:dyDescent="0.25">
      <c r="B10" s="2" t="s">
        <v>5</v>
      </c>
      <c r="C10" s="45">
        <v>15.642857142857142</v>
      </c>
      <c r="D10">
        <v>-3</v>
      </c>
      <c r="E10" s="3">
        <v>1.31</v>
      </c>
      <c r="F10" s="8"/>
      <c r="G10">
        <v>2180</v>
      </c>
      <c r="H10">
        <v>99</v>
      </c>
      <c r="J10" s="35">
        <f t="shared" si="0"/>
        <v>-46.928571428571431</v>
      </c>
      <c r="K10" s="11">
        <f t="shared" si="1"/>
        <v>20.492142857142856</v>
      </c>
      <c r="L10" s="11">
        <f t="shared" si="2"/>
        <v>34.101428571428571</v>
      </c>
      <c r="M10" s="19">
        <f t="shared" si="3"/>
        <v>1.5486428571428572</v>
      </c>
      <c r="N10" s="59"/>
      <c r="O10" s="25"/>
      <c r="P10" s="60"/>
      <c r="Q10" s="60"/>
      <c r="R10" s="65"/>
      <c r="S10" s="60"/>
      <c r="Y10" s="32"/>
      <c r="Z10" s="32"/>
      <c r="AA10" s="32"/>
      <c r="AB10" s="32"/>
      <c r="AC10" s="4"/>
      <c r="AI10" s="51"/>
      <c r="AL10" s="32"/>
      <c r="AM10" s="32"/>
      <c r="AN10" s="32"/>
      <c r="AQ10" s="32"/>
      <c r="AR10" s="52"/>
      <c r="AS10" s="4"/>
      <c r="AT10" s="32"/>
      <c r="AV10" s="32"/>
      <c r="AW10" s="32"/>
      <c r="AX10" s="4"/>
      <c r="AZ10" s="32"/>
      <c r="BA10" s="32"/>
      <c r="BB10" s="32"/>
      <c r="BC10" s="32"/>
      <c r="BF10" s="32"/>
      <c r="BG10" s="32"/>
      <c r="BH10" s="32"/>
      <c r="BI10" s="51"/>
      <c r="BL10" s="32"/>
      <c r="BM10" s="32"/>
      <c r="BN10" s="32"/>
      <c r="BO10" s="4"/>
      <c r="BQ10" s="32"/>
      <c r="BR10" s="32"/>
      <c r="BS10" s="4"/>
      <c r="BT10" s="32"/>
      <c r="BV10" s="32"/>
      <c r="BW10" s="32"/>
      <c r="BY10" s="32"/>
      <c r="CA10" s="32"/>
      <c r="CB10" s="32"/>
    </row>
    <row r="11" spans="1:81" x14ac:dyDescent="0.25">
      <c r="B11" s="2" t="s">
        <v>6</v>
      </c>
      <c r="C11" s="45">
        <v>18.214285714285715</v>
      </c>
      <c r="D11">
        <v>-3</v>
      </c>
      <c r="E11" s="3">
        <v>1.34</v>
      </c>
      <c r="F11" s="8"/>
      <c r="G11">
        <v>2776</v>
      </c>
      <c r="H11">
        <v>98.9</v>
      </c>
      <c r="J11" s="35">
        <f>C11*D11</f>
        <v>-54.642857142857146</v>
      </c>
      <c r="K11" s="11">
        <f t="shared" si="1"/>
        <v>24.407142857142858</v>
      </c>
      <c r="L11" s="11">
        <f t="shared" si="2"/>
        <v>50.562857142857148</v>
      </c>
      <c r="M11" s="19">
        <f t="shared" si="3"/>
        <v>1.8013928571428572</v>
      </c>
      <c r="N11" s="59"/>
      <c r="O11" s="25"/>
      <c r="P11" s="60"/>
      <c r="Q11" s="60"/>
      <c r="R11" s="65"/>
      <c r="S11" s="60"/>
      <c r="Y11" s="32"/>
      <c r="Z11" s="32"/>
      <c r="AA11" s="32"/>
      <c r="AB11" s="32"/>
      <c r="AC11" s="4"/>
      <c r="AI11" s="51"/>
      <c r="AL11" s="32"/>
      <c r="AM11" s="32"/>
      <c r="AN11" s="32"/>
      <c r="AQ11" s="32"/>
      <c r="AR11" s="52"/>
      <c r="AS11" s="4"/>
      <c r="AT11" s="32"/>
      <c r="AV11" s="32"/>
      <c r="AW11" s="32"/>
      <c r="AX11" s="4"/>
      <c r="AZ11" s="32"/>
      <c r="BA11" s="32"/>
      <c r="BB11" s="32"/>
      <c r="BC11" s="32"/>
      <c r="BF11" s="32"/>
      <c r="BG11" s="32"/>
      <c r="BH11" s="32"/>
      <c r="BI11" s="51"/>
      <c r="BL11" s="32"/>
      <c r="BM11" s="32"/>
      <c r="BN11" s="32"/>
      <c r="BO11" s="4"/>
      <c r="BQ11" s="32"/>
      <c r="BR11" s="32"/>
      <c r="BS11" s="4"/>
      <c r="BV11" s="32"/>
      <c r="BW11" s="32"/>
      <c r="CA11" s="32"/>
      <c r="CB11" s="32"/>
    </row>
    <row r="12" spans="1:81" x14ac:dyDescent="0.25">
      <c r="B12" s="2" t="s">
        <v>7</v>
      </c>
      <c r="C12" s="45">
        <v>21.571428571428573</v>
      </c>
      <c r="D12">
        <v>-1</v>
      </c>
      <c r="E12" s="3">
        <v>2.21</v>
      </c>
      <c r="F12" s="8"/>
      <c r="G12">
        <v>2776</v>
      </c>
      <c r="H12">
        <v>78.8</v>
      </c>
      <c r="J12" s="35">
        <f>C12*D12</f>
        <v>-21.571428571428573</v>
      </c>
      <c r="K12" s="11">
        <f t="shared" si="1"/>
        <v>47.672857142857147</v>
      </c>
      <c r="L12" s="11">
        <f t="shared" si="2"/>
        <v>59.882285714285715</v>
      </c>
      <c r="M12" s="19">
        <f t="shared" si="3"/>
        <v>1.6998285714285715</v>
      </c>
      <c r="N12" s="59"/>
      <c r="O12" s="25"/>
      <c r="P12" s="60"/>
      <c r="Q12" s="60"/>
      <c r="R12" s="65"/>
      <c r="S12" s="60"/>
      <c r="Y12" s="32"/>
      <c r="Z12" s="32"/>
      <c r="AA12" s="32"/>
      <c r="AB12" s="32"/>
      <c r="AC12" s="4"/>
      <c r="AI12" s="51"/>
      <c r="AL12" s="32"/>
      <c r="AM12" s="32"/>
      <c r="AN12" s="32"/>
      <c r="AQ12" s="32"/>
      <c r="AR12" s="52"/>
      <c r="AS12" s="4"/>
      <c r="AT12" s="32"/>
      <c r="AV12" s="32"/>
      <c r="AW12" s="32"/>
      <c r="AX12" s="4"/>
      <c r="AZ12" s="32"/>
      <c r="BA12" s="32"/>
      <c r="BB12" s="32"/>
      <c r="BC12" s="32"/>
      <c r="BF12" s="32"/>
      <c r="BG12" s="32"/>
      <c r="BH12" s="32"/>
      <c r="BI12" s="51"/>
      <c r="BL12" s="32"/>
      <c r="BM12" s="32"/>
      <c r="BN12" s="32"/>
      <c r="BO12" s="4"/>
      <c r="BQ12" s="32"/>
      <c r="BR12" s="32"/>
      <c r="BS12" s="4"/>
      <c r="BV12" s="32"/>
      <c r="BW12" s="32"/>
      <c r="CA12" s="32"/>
      <c r="CB12" s="32"/>
    </row>
    <row r="13" spans="1:81" x14ac:dyDescent="0.25">
      <c r="B13" s="2" t="s">
        <v>8</v>
      </c>
      <c r="C13" s="45">
        <v>7.5714285714285712</v>
      </c>
      <c r="D13">
        <v>11.2</v>
      </c>
      <c r="E13" s="3">
        <v>2.21</v>
      </c>
      <c r="F13" s="8"/>
      <c r="G13">
        <v>3773</v>
      </c>
      <c r="H13">
        <v>79.2</v>
      </c>
      <c r="J13" s="35">
        <f>C13*D13</f>
        <v>84.8</v>
      </c>
      <c r="K13" s="11">
        <f t="shared" si="1"/>
        <v>16.732857142857142</v>
      </c>
      <c r="L13" s="11">
        <f t="shared" si="2"/>
        <v>28.567</v>
      </c>
      <c r="M13" s="19">
        <f t="shared" si="3"/>
        <v>0.59965714285714289</v>
      </c>
      <c r="N13" s="59"/>
      <c r="O13" s="25"/>
      <c r="P13" s="60"/>
      <c r="Q13" s="60"/>
      <c r="R13" s="65"/>
      <c r="S13" s="60"/>
      <c r="Y13" s="32"/>
      <c r="Z13" s="32"/>
      <c r="AA13" s="32"/>
      <c r="AB13" s="32"/>
      <c r="AC13" s="4"/>
      <c r="AI13" s="51"/>
      <c r="AL13" s="32"/>
      <c r="AM13" s="32"/>
      <c r="AN13" s="32"/>
      <c r="AQ13" s="32"/>
      <c r="AR13" s="52"/>
      <c r="AS13" s="4"/>
      <c r="AT13" s="32"/>
      <c r="AV13" s="32"/>
      <c r="AW13" s="32"/>
      <c r="AX13" s="4"/>
      <c r="AZ13" s="32"/>
      <c r="BA13" s="32"/>
      <c r="BB13" s="32"/>
      <c r="BC13" s="32"/>
      <c r="BF13" s="32"/>
      <c r="BG13" s="32"/>
      <c r="BH13" s="32"/>
      <c r="BI13" s="51"/>
      <c r="BL13" s="32"/>
      <c r="BM13" s="32"/>
      <c r="BN13" s="32"/>
      <c r="BO13" s="4"/>
      <c r="BQ13" s="32"/>
      <c r="BR13" s="32"/>
      <c r="BS13" s="4"/>
      <c r="BV13" s="32"/>
      <c r="BW13" s="32"/>
      <c r="CA13" s="32"/>
      <c r="CB13" s="32"/>
    </row>
    <row r="14" spans="1:81" x14ac:dyDescent="0.25">
      <c r="B14" s="2" t="s">
        <v>106</v>
      </c>
      <c r="C14" s="45">
        <v>47.928571428571431</v>
      </c>
      <c r="D14">
        <v>6</v>
      </c>
      <c r="E14" s="4">
        <v>1.76</v>
      </c>
      <c r="F14" s="8"/>
      <c r="G14">
        <v>1902</v>
      </c>
      <c r="H14">
        <v>32.5</v>
      </c>
      <c r="J14" s="35">
        <f>C14*D14</f>
        <v>287.57142857142856</v>
      </c>
      <c r="K14" s="11">
        <f t="shared" si="1"/>
        <v>84.354285714285723</v>
      </c>
      <c r="L14" s="11">
        <f t="shared" si="2"/>
        <v>91.160142857142858</v>
      </c>
      <c r="M14" s="19">
        <f t="shared" si="3"/>
        <v>1.5576785714285715</v>
      </c>
      <c r="N14" s="59"/>
      <c r="O14" s="25"/>
      <c r="P14" s="60"/>
      <c r="Q14" s="60"/>
      <c r="R14" s="65"/>
      <c r="S14" s="60"/>
      <c r="Y14" s="32"/>
      <c r="Z14" s="32"/>
      <c r="AA14" s="32"/>
      <c r="AB14" s="32"/>
      <c r="AC14" s="4"/>
      <c r="AI14" s="51"/>
      <c r="AL14" s="32"/>
      <c r="AM14" s="32"/>
      <c r="AN14" s="32"/>
      <c r="AQ14" s="32"/>
      <c r="AR14" s="52"/>
      <c r="AS14" s="4"/>
      <c r="AT14" s="51"/>
      <c r="AV14" s="32"/>
      <c r="AW14" s="32"/>
      <c r="AX14" s="4"/>
      <c r="AZ14" s="32"/>
      <c r="BA14" s="32"/>
      <c r="BB14" s="32"/>
      <c r="BC14" s="32"/>
      <c r="BF14" s="32"/>
      <c r="BG14" s="32"/>
      <c r="BH14" s="32"/>
      <c r="BI14" s="51"/>
      <c r="BL14" s="32"/>
      <c r="BM14" s="32"/>
      <c r="BN14" s="32"/>
      <c r="BO14" s="4"/>
      <c r="BQ14" s="32"/>
      <c r="BR14" s="32"/>
      <c r="BS14" s="4"/>
      <c r="BT14" s="51"/>
      <c r="BV14" s="32"/>
      <c r="BW14" s="32"/>
      <c r="CA14" s="32"/>
      <c r="CB14" s="32"/>
    </row>
    <row r="15" spans="1:81" x14ac:dyDescent="0.25">
      <c r="B15" s="2" t="s">
        <v>9</v>
      </c>
      <c r="C15" s="45">
        <v>61.571428571428569</v>
      </c>
      <c r="D15">
        <v>-1</v>
      </c>
      <c r="E15" s="4">
        <v>0.4642857142857143</v>
      </c>
      <c r="F15" s="8"/>
      <c r="G15">
        <v>965</v>
      </c>
      <c r="H15">
        <v>21.8</v>
      </c>
      <c r="J15" s="35">
        <f>C15*D15</f>
        <v>-61.571428571428569</v>
      </c>
      <c r="K15" s="11">
        <f t="shared" si="1"/>
        <v>28.586734693877553</v>
      </c>
      <c r="L15" s="11">
        <f t="shared" si="2"/>
        <v>59.416428571428575</v>
      </c>
      <c r="M15" s="19">
        <f t="shared" si="3"/>
        <v>1.3422571428571428</v>
      </c>
      <c r="N15" s="59"/>
      <c r="O15" s="25"/>
      <c r="P15" s="60"/>
      <c r="Q15" s="60"/>
      <c r="R15" s="65"/>
      <c r="S15" s="60"/>
      <c r="Y15" s="32"/>
      <c r="Z15" s="32"/>
      <c r="AA15" s="32"/>
      <c r="AB15" s="32"/>
      <c r="AC15" s="4"/>
      <c r="AI15" s="51"/>
      <c r="AL15" s="32"/>
      <c r="AM15" s="32"/>
      <c r="AN15" s="32"/>
      <c r="AQ15" s="32"/>
      <c r="AR15" s="52"/>
      <c r="AS15" s="4"/>
      <c r="AT15" s="32"/>
      <c r="AV15" s="32"/>
      <c r="AW15" s="32"/>
      <c r="AX15" s="4"/>
      <c r="AZ15" s="32"/>
      <c r="BA15" s="32"/>
      <c r="BB15" s="32"/>
      <c r="BC15" s="32"/>
      <c r="BF15" s="32"/>
      <c r="BG15" s="32"/>
      <c r="BH15" s="32"/>
      <c r="BI15" s="51"/>
      <c r="BL15" s="32"/>
      <c r="BM15" s="32"/>
      <c r="BN15" s="32"/>
      <c r="BO15" s="4"/>
      <c r="BQ15" s="32"/>
      <c r="BR15" s="32"/>
      <c r="BS15" s="4"/>
      <c r="BV15" s="32"/>
      <c r="BW15" s="32"/>
      <c r="CA15" s="32"/>
      <c r="CB15" s="32"/>
    </row>
    <row r="16" spans="1:81" x14ac:dyDescent="0.25">
      <c r="B16" s="8">
        <f>SUM(C6:C15)</f>
        <v>311.78571428571428</v>
      </c>
      <c r="C16" s="8"/>
      <c r="F16" s="8"/>
      <c r="M16" s="19"/>
      <c r="N16" s="59">
        <f>SUM(O6:O15)</f>
        <v>27.6</v>
      </c>
      <c r="O16" s="25"/>
      <c r="P16" s="60"/>
      <c r="Q16" s="60"/>
      <c r="R16" s="65"/>
      <c r="S16" s="60"/>
    </row>
    <row r="17" spans="2:80" x14ac:dyDescent="0.25">
      <c r="B17" s="2" t="s">
        <v>95</v>
      </c>
      <c r="C17" s="45">
        <v>16.142857142857142</v>
      </c>
      <c r="D17">
        <v>-6</v>
      </c>
      <c r="E17" s="3">
        <v>6.7678571428571432</v>
      </c>
      <c r="F17" s="8"/>
      <c r="G17">
        <v>446</v>
      </c>
      <c r="H17">
        <v>14.5</v>
      </c>
      <c r="J17" s="35">
        <f t="shared" ref="J17:J24" si="4">C17*D17</f>
        <v>-96.857142857142861</v>
      </c>
      <c r="K17" s="11">
        <f t="shared" ref="K17:K24" si="5">C17*E17</f>
        <v>109.25255102040816</v>
      </c>
      <c r="L17" s="11">
        <f t="shared" ref="L17:L27" si="6">(C17*G17/1000)</f>
        <v>7.1997142857142853</v>
      </c>
      <c r="M17" s="19">
        <f t="shared" ref="M17:M27" si="7">(C17*H17/1000)</f>
        <v>0.23407142857142854</v>
      </c>
      <c r="N17" s="59"/>
      <c r="O17" s="25"/>
      <c r="P17" s="60"/>
      <c r="Q17" s="60"/>
      <c r="R17" s="65"/>
      <c r="S17" s="60"/>
      <c r="Y17" s="32"/>
      <c r="Z17" s="52"/>
      <c r="AA17" s="32"/>
      <c r="AB17" s="32"/>
      <c r="AC17" s="4"/>
      <c r="AI17" s="51"/>
      <c r="AL17" s="32"/>
      <c r="AM17" s="32"/>
      <c r="AN17" s="32"/>
      <c r="AQ17" s="32"/>
      <c r="AR17" s="52"/>
      <c r="AS17" s="4"/>
      <c r="AT17" s="32"/>
      <c r="AV17" s="32"/>
      <c r="AW17" s="32"/>
      <c r="AX17" s="4"/>
      <c r="AZ17" s="32"/>
      <c r="BA17" s="32"/>
      <c r="BB17" s="32"/>
      <c r="BC17" s="32"/>
      <c r="BF17" s="32"/>
      <c r="BG17" s="32"/>
      <c r="BH17" s="32"/>
      <c r="BI17" s="51"/>
      <c r="BL17" s="32"/>
      <c r="BM17" s="32"/>
      <c r="BN17" s="32"/>
      <c r="BO17" s="4"/>
      <c r="BQ17" s="32"/>
      <c r="BR17" s="32"/>
      <c r="BS17" s="4"/>
      <c r="BT17" s="51"/>
      <c r="BV17" s="32"/>
      <c r="BW17" s="32"/>
      <c r="BY17" s="51"/>
      <c r="CA17" s="32"/>
      <c r="CB17" s="32"/>
    </row>
    <row r="18" spans="2:80" x14ac:dyDescent="0.25">
      <c r="B18" s="2" t="s">
        <v>10</v>
      </c>
      <c r="C18" s="45">
        <v>7.1428571428571432</v>
      </c>
      <c r="D18">
        <v>-6.5</v>
      </c>
      <c r="E18" s="3">
        <v>1.3392857142857142</v>
      </c>
      <c r="F18" s="8"/>
      <c r="G18">
        <v>446</v>
      </c>
      <c r="H18">
        <v>14.5</v>
      </c>
      <c r="J18" s="35">
        <f t="shared" si="4"/>
        <v>-46.428571428571431</v>
      </c>
      <c r="K18" s="11">
        <f t="shared" si="5"/>
        <v>9.566326530612244</v>
      </c>
      <c r="L18" s="11">
        <f t="shared" si="6"/>
        <v>3.1857142857142859</v>
      </c>
      <c r="M18" s="19">
        <f t="shared" si="7"/>
        <v>0.10357142857142858</v>
      </c>
      <c r="N18" s="59"/>
      <c r="O18" s="25"/>
      <c r="P18" s="60"/>
      <c r="Q18" s="60"/>
      <c r="R18" s="65"/>
      <c r="S18" s="60"/>
      <c r="Y18" s="32"/>
      <c r="Z18" s="52"/>
      <c r="AA18" s="32"/>
      <c r="AB18" s="32"/>
      <c r="AC18" s="4"/>
      <c r="AI18" s="51"/>
      <c r="AL18" s="32"/>
      <c r="AM18" s="32"/>
      <c r="AN18" s="32"/>
      <c r="AQ18" s="32"/>
      <c r="AR18" s="52"/>
      <c r="AS18" s="4"/>
      <c r="AT18" s="32"/>
      <c r="AV18" s="32"/>
      <c r="AW18" s="32"/>
      <c r="AX18" s="4"/>
      <c r="AZ18" s="32"/>
      <c r="BA18" s="32"/>
      <c r="BB18" s="32"/>
      <c r="BC18" s="32"/>
      <c r="BF18" s="32"/>
      <c r="BG18" s="32"/>
      <c r="BH18" s="32"/>
      <c r="BI18" s="51"/>
      <c r="BL18" s="32"/>
      <c r="BM18" s="32"/>
      <c r="BN18" s="32"/>
      <c r="BO18" s="4"/>
      <c r="BQ18" s="32"/>
      <c r="BR18" s="32"/>
      <c r="BS18" s="4"/>
      <c r="BT18" s="51"/>
      <c r="BV18" s="32"/>
      <c r="BW18" s="32"/>
      <c r="BY18" s="51"/>
      <c r="CA18" s="32"/>
      <c r="CB18" s="32"/>
    </row>
    <row r="19" spans="2:80" x14ac:dyDescent="0.25">
      <c r="B19" s="2" t="s">
        <v>11</v>
      </c>
      <c r="C19" s="45">
        <v>54</v>
      </c>
      <c r="D19">
        <v>-9</v>
      </c>
      <c r="E19" s="3">
        <v>0.5</v>
      </c>
      <c r="F19" s="8"/>
      <c r="G19">
        <v>728</v>
      </c>
      <c r="H19">
        <v>36.700000000000003</v>
      </c>
      <c r="J19" s="35">
        <f t="shared" si="4"/>
        <v>-486</v>
      </c>
      <c r="K19" s="11">
        <f t="shared" si="5"/>
        <v>27</v>
      </c>
      <c r="L19" s="11">
        <f t="shared" si="6"/>
        <v>39.311999999999998</v>
      </c>
      <c r="M19" s="19">
        <f t="shared" si="7"/>
        <v>1.9818000000000002</v>
      </c>
      <c r="N19" s="59"/>
      <c r="O19" s="25"/>
      <c r="P19" s="60"/>
      <c r="Q19" s="60"/>
      <c r="R19" s="65"/>
      <c r="S19" s="60"/>
      <c r="Y19" s="32"/>
      <c r="Z19" s="52"/>
      <c r="AA19" s="32"/>
      <c r="AB19" s="32"/>
      <c r="AC19" s="4"/>
      <c r="AI19" s="51"/>
      <c r="AL19" s="32"/>
      <c r="AM19" s="32"/>
      <c r="AN19" s="32"/>
      <c r="AQ19" s="32"/>
      <c r="AR19" s="52"/>
      <c r="AS19" s="4"/>
      <c r="AT19" s="32"/>
      <c r="AV19" s="32"/>
      <c r="AW19" s="32"/>
      <c r="AX19" s="4"/>
      <c r="AZ19" s="52"/>
      <c r="BA19" s="32"/>
      <c r="BB19" s="32"/>
      <c r="BC19" s="32"/>
      <c r="BF19" s="32"/>
      <c r="BG19" s="32"/>
      <c r="BH19" s="32"/>
      <c r="BI19" s="51"/>
      <c r="BL19" s="32"/>
      <c r="BM19" s="32"/>
      <c r="BN19" s="32"/>
      <c r="BO19" s="4"/>
      <c r="BQ19" s="32"/>
      <c r="BR19" s="32"/>
      <c r="BS19" s="4"/>
      <c r="BT19" s="51"/>
      <c r="BV19" s="32"/>
      <c r="BW19" s="32"/>
      <c r="BY19" s="51"/>
      <c r="CA19" s="32"/>
      <c r="CB19" s="32"/>
    </row>
    <row r="20" spans="2:80" x14ac:dyDescent="0.25">
      <c r="B20" s="2" t="s">
        <v>100</v>
      </c>
      <c r="C20" s="45">
        <v>49.428571428571431</v>
      </c>
      <c r="D20">
        <v>-5</v>
      </c>
      <c r="E20" s="3">
        <v>2</v>
      </c>
      <c r="F20" s="8"/>
      <c r="G20">
        <v>728</v>
      </c>
      <c r="H20">
        <v>36.700000000000003</v>
      </c>
      <c r="J20" s="35">
        <f t="shared" si="4"/>
        <v>-247.14285714285717</v>
      </c>
      <c r="K20" s="11">
        <f t="shared" si="5"/>
        <v>98.857142857142861</v>
      </c>
      <c r="L20" s="11">
        <f t="shared" si="6"/>
        <v>35.984000000000002</v>
      </c>
      <c r="M20" s="19">
        <f t="shared" si="7"/>
        <v>1.8140285714285718</v>
      </c>
      <c r="N20" s="59"/>
      <c r="O20" s="25"/>
      <c r="P20" s="60"/>
      <c r="Q20" s="60"/>
      <c r="R20" s="65"/>
      <c r="S20" s="60"/>
      <c r="Y20" s="32"/>
      <c r="Z20" s="52"/>
      <c r="AA20" s="32"/>
      <c r="AB20" s="32"/>
      <c r="AC20" s="4"/>
      <c r="AI20" s="51"/>
      <c r="AL20" s="32"/>
      <c r="AM20" s="32"/>
      <c r="AN20" s="32"/>
      <c r="AQ20" s="32"/>
      <c r="AR20" s="52"/>
      <c r="AS20" s="4"/>
      <c r="AT20" s="32"/>
      <c r="AV20" s="32"/>
      <c r="AW20" s="32"/>
      <c r="AX20" s="4"/>
      <c r="AZ20" s="52"/>
      <c r="BA20" s="32"/>
      <c r="BB20" s="32"/>
      <c r="BC20" s="32"/>
      <c r="BF20" s="32"/>
      <c r="BG20" s="32"/>
      <c r="BH20" s="32"/>
      <c r="BI20" s="51"/>
      <c r="BL20" s="32"/>
      <c r="BM20" s="32"/>
      <c r="BN20" s="32"/>
      <c r="BO20" s="4"/>
      <c r="BQ20" s="32"/>
      <c r="BR20" s="32"/>
      <c r="BS20" s="4"/>
      <c r="BT20" s="51"/>
      <c r="BV20" s="32"/>
      <c r="BW20" s="32"/>
      <c r="BY20" s="51"/>
      <c r="CA20" s="32"/>
      <c r="CB20" s="32"/>
    </row>
    <row r="21" spans="2:80" x14ac:dyDescent="0.25">
      <c r="B21" s="2" t="s">
        <v>98</v>
      </c>
      <c r="C21" s="45">
        <v>24.857142857142858</v>
      </c>
      <c r="D21">
        <v>-9</v>
      </c>
      <c r="E21" s="3">
        <v>3.2857142857142856</v>
      </c>
      <c r="F21" s="8"/>
      <c r="G21">
        <v>728</v>
      </c>
      <c r="H21">
        <v>36.700000000000003</v>
      </c>
      <c r="J21" s="35">
        <f t="shared" si="4"/>
        <v>-223.71428571428572</v>
      </c>
      <c r="K21" s="11">
        <f t="shared" si="5"/>
        <v>81.673469387755105</v>
      </c>
      <c r="L21" s="11">
        <f t="shared" si="6"/>
        <v>18.096</v>
      </c>
      <c r="M21" s="19">
        <f t="shared" si="7"/>
        <v>0.91225714285714299</v>
      </c>
      <c r="N21" s="59"/>
      <c r="O21" s="25"/>
      <c r="P21" s="60"/>
      <c r="Q21" s="60"/>
      <c r="R21" s="65"/>
      <c r="S21" s="60"/>
      <c r="Y21" s="32"/>
      <c r="Z21" s="52"/>
      <c r="AA21" s="32"/>
      <c r="AB21" s="32"/>
      <c r="AC21" s="4"/>
      <c r="AI21" s="51"/>
      <c r="AL21" s="32"/>
      <c r="AM21" s="32"/>
      <c r="AN21" s="32"/>
      <c r="AQ21" s="32"/>
      <c r="AR21" s="52"/>
      <c r="AS21" s="4"/>
      <c r="AT21" s="32"/>
      <c r="AV21" s="32"/>
      <c r="AW21" s="32"/>
      <c r="AX21" s="4"/>
      <c r="AZ21" s="32"/>
      <c r="BA21" s="32"/>
      <c r="BB21" s="32"/>
      <c r="BC21" s="32"/>
      <c r="BF21" s="32"/>
      <c r="BG21" s="32"/>
      <c r="BH21" s="32"/>
      <c r="BI21" s="51"/>
      <c r="BL21" s="32"/>
      <c r="BM21" s="32"/>
      <c r="BN21" s="32"/>
      <c r="BO21" s="4"/>
      <c r="BQ21" s="32"/>
      <c r="BR21" s="32"/>
      <c r="BS21" s="4"/>
      <c r="BT21" s="51"/>
      <c r="BV21" s="32"/>
      <c r="BW21" s="32"/>
      <c r="BY21" s="51"/>
      <c r="CA21" s="32"/>
      <c r="CB21" s="32"/>
    </row>
    <row r="22" spans="2:80" x14ac:dyDescent="0.25">
      <c r="B22" s="44" t="s">
        <v>99</v>
      </c>
      <c r="C22" s="46">
        <v>7.1428571428571432</v>
      </c>
      <c r="D22">
        <v>-7</v>
      </c>
      <c r="E22" s="3">
        <v>7.7</v>
      </c>
      <c r="F22" s="8"/>
      <c r="G22">
        <v>728</v>
      </c>
      <c r="H22">
        <v>36.700000000000003</v>
      </c>
      <c r="J22" s="35">
        <f t="shared" si="4"/>
        <v>-50</v>
      </c>
      <c r="K22" s="11">
        <f t="shared" si="5"/>
        <v>55.000000000000007</v>
      </c>
      <c r="L22" s="11">
        <f t="shared" si="6"/>
        <v>5.2</v>
      </c>
      <c r="M22" s="19">
        <f t="shared" si="7"/>
        <v>0.26214285714285718</v>
      </c>
      <c r="N22" s="59"/>
      <c r="O22" s="25"/>
      <c r="P22" s="60"/>
      <c r="Q22" s="60"/>
      <c r="R22" s="65"/>
      <c r="S22" s="60"/>
    </row>
    <row r="23" spans="2:80" x14ac:dyDescent="0.25">
      <c r="B23" s="2" t="s">
        <v>96</v>
      </c>
      <c r="C23" s="45">
        <v>57.142857142857146</v>
      </c>
      <c r="D23">
        <v>-3</v>
      </c>
      <c r="E23" s="3">
        <v>0.28000000000000003</v>
      </c>
      <c r="F23" s="8"/>
      <c r="G23">
        <v>601</v>
      </c>
      <c r="H23">
        <v>8.5</v>
      </c>
      <c r="J23" s="35">
        <f t="shared" si="4"/>
        <v>-171.42857142857144</v>
      </c>
      <c r="K23" s="11">
        <f t="shared" si="5"/>
        <v>16.000000000000004</v>
      </c>
      <c r="L23" s="11">
        <f t="shared" si="6"/>
        <v>34.342857142857142</v>
      </c>
      <c r="M23" s="19">
        <f t="shared" si="7"/>
        <v>0.48571428571428571</v>
      </c>
      <c r="N23" s="59"/>
      <c r="O23" s="25"/>
      <c r="P23" s="60"/>
      <c r="Q23" s="60"/>
      <c r="R23" s="65"/>
      <c r="S23" s="60"/>
      <c r="Y23" s="32"/>
      <c r="Z23" s="52"/>
      <c r="AA23" s="32"/>
      <c r="AB23" s="32"/>
      <c r="AC23" s="4"/>
      <c r="AI23" s="51"/>
      <c r="AL23" s="32"/>
      <c r="AM23" s="32"/>
      <c r="AN23" s="32"/>
      <c r="AQ23" s="32"/>
      <c r="AR23" s="52"/>
      <c r="AS23" s="4"/>
      <c r="AT23" s="32"/>
      <c r="AV23" s="32"/>
      <c r="AW23" s="32"/>
      <c r="AX23" s="4"/>
      <c r="AZ23" s="32"/>
      <c r="BA23" s="32"/>
      <c r="BB23" s="32"/>
      <c r="BC23" s="32"/>
      <c r="BF23" s="32"/>
      <c r="BG23" s="32"/>
      <c r="BH23" s="32"/>
      <c r="BI23" s="51"/>
      <c r="BL23" s="32"/>
      <c r="BM23" s="32"/>
      <c r="BN23" s="32"/>
      <c r="BO23" s="4"/>
      <c r="BQ23" s="32"/>
      <c r="BR23" s="32"/>
      <c r="BS23" s="4"/>
      <c r="BT23" s="51"/>
      <c r="BV23" s="32"/>
      <c r="BW23" s="32"/>
      <c r="BY23" s="51"/>
      <c r="CA23" s="32"/>
      <c r="CB23" s="32"/>
    </row>
    <row r="24" spans="2:80" x14ac:dyDescent="0.25">
      <c r="B24" s="2" t="s">
        <v>97</v>
      </c>
      <c r="C24" s="45">
        <v>30.285714285714285</v>
      </c>
      <c r="D24">
        <v>-3</v>
      </c>
      <c r="E24" s="3">
        <v>1.1000000000000001</v>
      </c>
      <c r="F24" s="8"/>
      <c r="G24">
        <v>601</v>
      </c>
      <c r="H24">
        <v>8.5</v>
      </c>
      <c r="J24" s="35">
        <f t="shared" si="4"/>
        <v>-90.857142857142861</v>
      </c>
      <c r="K24" s="11">
        <f t="shared" si="5"/>
        <v>33.314285714285717</v>
      </c>
      <c r="L24" s="11">
        <f t="shared" si="6"/>
        <v>18.201714285714285</v>
      </c>
      <c r="M24" s="19">
        <f t="shared" si="7"/>
        <v>0.25742857142857145</v>
      </c>
      <c r="N24" s="59"/>
      <c r="O24" s="25"/>
      <c r="P24" s="60"/>
      <c r="Q24" s="60"/>
      <c r="R24" s="65"/>
      <c r="S24" s="60"/>
      <c r="Y24" s="32"/>
      <c r="Z24" s="52"/>
      <c r="AA24" s="32"/>
      <c r="AB24" s="32"/>
      <c r="AC24" s="4"/>
      <c r="AI24" s="51"/>
      <c r="AL24" s="32"/>
      <c r="AM24" s="32"/>
      <c r="AN24" s="32"/>
      <c r="AQ24" s="32"/>
      <c r="AR24" s="52"/>
      <c r="AS24" s="4"/>
      <c r="AT24" s="32"/>
      <c r="AV24" s="32"/>
      <c r="AW24" s="32"/>
      <c r="AX24" s="4"/>
      <c r="AZ24" s="32"/>
      <c r="BA24" s="32"/>
      <c r="BB24" s="32"/>
      <c r="BC24" s="32"/>
      <c r="BF24" s="32"/>
      <c r="BG24" s="32"/>
      <c r="BH24" s="32"/>
      <c r="BI24" s="51"/>
      <c r="BL24" s="32"/>
      <c r="BM24" s="32"/>
      <c r="BN24" s="32"/>
      <c r="BO24" s="4"/>
      <c r="BQ24" s="32"/>
      <c r="BR24" s="32"/>
      <c r="BS24" s="4"/>
      <c r="BT24" s="51"/>
      <c r="BV24" s="32"/>
      <c r="BW24" s="32"/>
      <c r="BY24" s="51"/>
      <c r="CA24" s="32"/>
      <c r="CB24" s="32"/>
    </row>
    <row r="25" spans="2:80" x14ac:dyDescent="0.25">
      <c r="B25" s="2" t="s">
        <v>102</v>
      </c>
      <c r="C25" s="45">
        <v>7.1428571428571432</v>
      </c>
      <c r="D25">
        <v>-5</v>
      </c>
      <c r="E25" s="3">
        <v>0.2</v>
      </c>
      <c r="F25" s="8"/>
      <c r="G25">
        <v>601</v>
      </c>
      <c r="H25">
        <v>8.5</v>
      </c>
      <c r="J25" s="35">
        <f t="shared" ref="J25:J26" si="8">C25*D25</f>
        <v>-35.714285714285715</v>
      </c>
      <c r="K25" s="11">
        <f t="shared" ref="K25:K26" si="9">C25*E25</f>
        <v>1.4285714285714288</v>
      </c>
      <c r="L25" s="11">
        <f t="shared" si="6"/>
        <v>4.2928571428571427</v>
      </c>
      <c r="M25" s="19">
        <f t="shared" si="7"/>
        <v>6.0714285714285714E-2</v>
      </c>
      <c r="N25" s="59"/>
      <c r="O25" s="25"/>
      <c r="P25" s="60"/>
      <c r="Q25" s="60"/>
      <c r="R25" s="65"/>
      <c r="S25" s="60"/>
      <c r="Y25" s="32"/>
      <c r="Z25" s="52"/>
      <c r="AA25" s="32"/>
      <c r="AB25" s="32"/>
      <c r="AC25" s="4"/>
      <c r="AI25" s="51"/>
      <c r="AL25" s="32"/>
      <c r="AM25" s="32"/>
      <c r="AN25" s="32"/>
      <c r="AQ25" s="32"/>
      <c r="AR25" s="52"/>
      <c r="AS25" s="4"/>
      <c r="AT25" s="32"/>
      <c r="AV25" s="32"/>
      <c r="AW25" s="32"/>
      <c r="AX25" s="4"/>
      <c r="AZ25" s="32"/>
      <c r="BA25" s="32"/>
      <c r="BB25" s="32"/>
      <c r="BC25" s="32"/>
      <c r="BF25" s="32"/>
      <c r="BG25" s="32"/>
      <c r="BH25" s="32"/>
      <c r="BI25" s="51"/>
      <c r="BL25" s="32"/>
      <c r="BM25" s="32"/>
      <c r="BN25" s="32"/>
      <c r="BO25" s="4"/>
      <c r="BQ25" s="32"/>
      <c r="BR25" s="32"/>
      <c r="BS25" s="4"/>
      <c r="BT25" s="51"/>
      <c r="BV25" s="32"/>
      <c r="BW25" s="32"/>
      <c r="BY25" s="51"/>
      <c r="CA25" s="32"/>
      <c r="CB25" s="32"/>
    </row>
    <row r="26" spans="2:80" x14ac:dyDescent="0.25">
      <c r="B26" s="2" t="s">
        <v>101</v>
      </c>
      <c r="C26" s="45">
        <v>45.571428571428569</v>
      </c>
      <c r="D26">
        <v>-1</v>
      </c>
      <c r="E26" s="3">
        <v>1.8</v>
      </c>
      <c r="F26" s="8"/>
      <c r="G26">
        <v>800</v>
      </c>
      <c r="H26">
        <v>8.5</v>
      </c>
      <c r="J26" s="35">
        <f t="shared" si="8"/>
        <v>-45.571428571428569</v>
      </c>
      <c r="K26" s="11">
        <f t="shared" si="9"/>
        <v>82.028571428571425</v>
      </c>
      <c r="L26" s="11">
        <f t="shared" si="6"/>
        <v>36.457142857142856</v>
      </c>
      <c r="M26" s="19">
        <f t="shared" si="7"/>
        <v>0.38735714285714284</v>
      </c>
      <c r="N26" s="59"/>
      <c r="O26" s="25"/>
      <c r="P26" s="60"/>
      <c r="Q26" s="60"/>
      <c r="R26" s="65"/>
      <c r="S26" s="60"/>
      <c r="Y26" s="32"/>
      <c r="Z26" s="52"/>
      <c r="AA26" s="32"/>
      <c r="AB26" s="32"/>
      <c r="AC26" s="4"/>
      <c r="AI26" s="51"/>
      <c r="AL26" s="32"/>
      <c r="AM26" s="32"/>
      <c r="AN26" s="32"/>
      <c r="AQ26" s="32"/>
      <c r="AR26" s="52"/>
      <c r="AS26" s="4"/>
      <c r="AT26" s="32"/>
      <c r="AV26" s="32"/>
      <c r="AW26" s="32"/>
      <c r="AX26" s="4"/>
      <c r="AZ26" s="32"/>
      <c r="BA26" s="32"/>
      <c r="BB26" s="32"/>
      <c r="BC26" s="32"/>
      <c r="BF26" s="32"/>
      <c r="BG26" s="32"/>
      <c r="BH26" s="32"/>
      <c r="BI26" s="51"/>
      <c r="BL26" s="32"/>
      <c r="BM26" s="32"/>
      <c r="BN26" s="32"/>
      <c r="BO26" s="4"/>
      <c r="BQ26" s="32"/>
      <c r="BR26" s="32"/>
      <c r="BS26" s="4"/>
      <c r="BT26" s="51"/>
      <c r="BV26" s="32"/>
      <c r="BW26" s="32"/>
      <c r="BY26" s="51"/>
      <c r="CA26" s="32"/>
      <c r="CB26" s="32"/>
    </row>
    <row r="27" spans="2:80" x14ac:dyDescent="0.25">
      <c r="B27" s="2" t="s">
        <v>12</v>
      </c>
      <c r="C27" s="45">
        <v>33.571428571428569</v>
      </c>
      <c r="D27">
        <v>-3</v>
      </c>
      <c r="E27" s="3">
        <v>1.8035714285714286</v>
      </c>
      <c r="F27" s="8"/>
      <c r="G27">
        <v>303</v>
      </c>
      <c r="H27">
        <v>0.7</v>
      </c>
      <c r="J27" s="35">
        <f>C27*D27</f>
        <v>-100.71428571428571</v>
      </c>
      <c r="K27" s="11">
        <f>C27*E27</f>
        <v>60.548469387755098</v>
      </c>
      <c r="L27" s="11">
        <f t="shared" si="6"/>
        <v>10.172142857142857</v>
      </c>
      <c r="M27" s="19">
        <f t="shared" si="7"/>
        <v>2.3499999999999997E-2</v>
      </c>
      <c r="N27" s="59"/>
      <c r="O27" s="25"/>
      <c r="P27" s="60"/>
      <c r="Q27" s="60"/>
      <c r="R27" s="65"/>
      <c r="S27" s="60"/>
      <c r="Y27" s="32"/>
      <c r="Z27" s="52"/>
      <c r="AA27" s="32"/>
      <c r="AB27" s="32"/>
      <c r="AC27" s="4"/>
      <c r="AI27" s="51"/>
      <c r="AL27" s="32"/>
      <c r="AM27" s="32"/>
      <c r="AN27" s="32"/>
      <c r="AQ27" s="32"/>
      <c r="AR27" s="52"/>
      <c r="AS27" s="4"/>
      <c r="AT27" s="32"/>
      <c r="AV27" s="32"/>
      <c r="AW27" s="32"/>
      <c r="AX27" s="4"/>
      <c r="AZ27" s="32"/>
      <c r="BA27" s="32"/>
      <c r="BB27" s="32"/>
      <c r="BC27" s="32"/>
      <c r="BF27" s="32"/>
      <c r="BG27" s="32"/>
      <c r="BH27" s="32"/>
      <c r="BI27" s="51"/>
      <c r="BL27" s="32"/>
      <c r="BM27" s="32"/>
      <c r="BN27" s="32"/>
      <c r="BO27" s="4"/>
      <c r="BQ27" s="32"/>
      <c r="BR27" s="32"/>
      <c r="BS27" s="4"/>
      <c r="BT27" s="51"/>
      <c r="BV27" s="32"/>
      <c r="BW27" s="32"/>
      <c r="BY27" s="51"/>
      <c r="CA27" s="32"/>
      <c r="CB27" s="32"/>
    </row>
    <row r="28" spans="2:80" ht="14.25" customHeight="1" x14ac:dyDescent="0.25">
      <c r="B28" s="8">
        <f>SUM(C17:C27)</f>
        <v>332.42857142857139</v>
      </c>
      <c r="N28" s="62">
        <f>SUM(O17:O27)</f>
        <v>0</v>
      </c>
      <c r="O28" s="25"/>
      <c r="P28" s="60"/>
      <c r="Q28" s="60"/>
      <c r="R28" s="65"/>
      <c r="S28" s="60"/>
    </row>
    <row r="29" spans="2:80" x14ac:dyDescent="0.25">
      <c r="B29" t="s">
        <v>103</v>
      </c>
      <c r="C29" s="45">
        <v>204.85714285714286</v>
      </c>
      <c r="D29">
        <v>0</v>
      </c>
      <c r="E29" s="3">
        <v>1.1000000000000001</v>
      </c>
      <c r="F29" s="8"/>
      <c r="G29" s="9">
        <v>695.32283742652055</v>
      </c>
      <c r="H29" s="8">
        <v>35.78135490144858</v>
      </c>
      <c r="I29" s="42"/>
      <c r="J29" s="35">
        <f t="shared" ref="J29" si="10">C29*D29</f>
        <v>0</v>
      </c>
      <c r="K29" s="11">
        <f t="shared" ref="K29:K34" si="11">C29*E29</f>
        <v>225.34285714285716</v>
      </c>
      <c r="L29" s="11">
        <f t="shared" si="2"/>
        <v>142.44184983851866</v>
      </c>
      <c r="M29" s="19">
        <f t="shared" si="3"/>
        <v>7.3300661326681809</v>
      </c>
      <c r="N29" s="59"/>
      <c r="O29" s="25"/>
      <c r="P29" s="60"/>
      <c r="Q29" s="60"/>
      <c r="R29" s="65"/>
      <c r="S29" s="60"/>
      <c r="Y29" s="32"/>
      <c r="Z29" s="32"/>
      <c r="AA29" s="32"/>
      <c r="AB29" s="32"/>
      <c r="AC29" s="4"/>
      <c r="AI29" s="51"/>
      <c r="AL29" s="32"/>
      <c r="AM29" s="32"/>
      <c r="AN29" s="32"/>
      <c r="AQ29" s="32"/>
      <c r="AR29" s="52"/>
      <c r="AS29" s="4"/>
      <c r="AV29" s="32"/>
      <c r="AW29" s="32"/>
      <c r="AX29" s="4"/>
      <c r="AZ29" s="32"/>
      <c r="BA29" s="32"/>
      <c r="BB29" s="32"/>
      <c r="BC29" s="32"/>
      <c r="BF29" s="32"/>
      <c r="BG29" s="32"/>
      <c r="BH29" s="32"/>
      <c r="BI29" s="51"/>
      <c r="BL29" s="32"/>
      <c r="BM29" s="32"/>
      <c r="BN29" s="32"/>
      <c r="BO29" s="4"/>
      <c r="BQ29" s="32"/>
      <c r="BR29" s="32"/>
      <c r="BS29" s="4"/>
      <c r="BT29" s="51"/>
      <c r="BV29" s="32"/>
      <c r="BW29" s="32"/>
      <c r="CA29" s="32"/>
      <c r="CB29" s="32"/>
    </row>
    <row r="30" spans="2:80" x14ac:dyDescent="0.25">
      <c r="B30" t="s">
        <v>13</v>
      </c>
      <c r="C30" s="45">
        <v>6</v>
      </c>
      <c r="D30">
        <v>-1</v>
      </c>
      <c r="E30" s="4">
        <v>0.96</v>
      </c>
      <c r="F30" s="8"/>
      <c r="G30" s="15">
        <v>430</v>
      </c>
      <c r="H30" s="15">
        <v>31</v>
      </c>
      <c r="J30" s="35">
        <f>C30*D30</f>
        <v>-6</v>
      </c>
      <c r="K30" s="11">
        <f t="shared" si="11"/>
        <v>5.76</v>
      </c>
      <c r="L30" s="11">
        <f t="shared" si="2"/>
        <v>2.58</v>
      </c>
      <c r="M30" s="19">
        <f t="shared" si="3"/>
        <v>0.186</v>
      </c>
      <c r="N30" s="59"/>
      <c r="O30" s="25"/>
      <c r="P30" s="60"/>
      <c r="Q30" s="60"/>
      <c r="R30" s="65"/>
      <c r="S30" s="60"/>
      <c r="Y30" s="32"/>
      <c r="Z30" s="32"/>
      <c r="AA30" s="32"/>
      <c r="AB30" s="32"/>
      <c r="AC30" s="4"/>
      <c r="AI30" s="51"/>
      <c r="AL30" s="32"/>
      <c r="AM30" s="32"/>
      <c r="AN30" s="32"/>
      <c r="AQ30" s="32"/>
      <c r="AR30" s="52"/>
      <c r="AS30" s="4"/>
      <c r="AV30" s="32"/>
      <c r="AW30" s="32"/>
      <c r="AX30" s="4"/>
      <c r="AZ30" s="32"/>
      <c r="BA30" s="32"/>
      <c r="BB30" s="32"/>
      <c r="BC30" s="32"/>
      <c r="BF30" s="32"/>
      <c r="BG30" s="32"/>
      <c r="BH30" s="32"/>
      <c r="BI30" s="51"/>
      <c r="BL30" s="32"/>
      <c r="BM30" s="32"/>
      <c r="BN30" s="32"/>
      <c r="BO30" s="4"/>
      <c r="BQ30" s="32"/>
      <c r="BR30" s="32"/>
      <c r="BS30" s="4"/>
      <c r="BT30" s="51"/>
      <c r="BV30" s="32"/>
      <c r="BW30" s="32"/>
      <c r="CA30" s="32"/>
      <c r="CB30" s="32"/>
    </row>
    <row r="31" spans="2:80" x14ac:dyDescent="0.25">
      <c r="B31" t="s">
        <v>64</v>
      </c>
      <c r="C31" s="45">
        <v>9.2142857142857135</v>
      </c>
      <c r="D31">
        <v>23</v>
      </c>
      <c r="E31" s="3">
        <v>14</v>
      </c>
      <c r="F31" s="8"/>
      <c r="G31" s="9">
        <v>3776.8695887445883</v>
      </c>
      <c r="H31" s="8">
        <v>234.54678330928334</v>
      </c>
      <c r="I31" s="42"/>
      <c r="J31" s="35">
        <f>C31*D31</f>
        <v>211.92857142857142</v>
      </c>
      <c r="K31" s="11">
        <f t="shared" si="11"/>
        <v>129</v>
      </c>
      <c r="L31" s="11">
        <f t="shared" si="2"/>
        <v>34.801155496289418</v>
      </c>
      <c r="M31" s="19">
        <f t="shared" si="3"/>
        <v>2.1611810747783959</v>
      </c>
      <c r="N31" s="59"/>
      <c r="O31" s="25"/>
      <c r="P31" s="60"/>
      <c r="Q31" s="60"/>
      <c r="R31" s="65"/>
      <c r="S31" s="60"/>
      <c r="Y31" s="32"/>
      <c r="Z31" s="32"/>
      <c r="AA31" s="32"/>
      <c r="AB31" s="32"/>
      <c r="AC31" s="4"/>
      <c r="AI31" s="51"/>
      <c r="AL31" s="32"/>
      <c r="AM31" s="32"/>
      <c r="AN31" s="32"/>
      <c r="AQ31" s="32"/>
      <c r="AR31" s="52"/>
      <c r="AS31" s="4"/>
      <c r="AV31" s="32"/>
      <c r="AW31" s="32"/>
      <c r="AX31" s="4"/>
      <c r="AZ31" s="32"/>
      <c r="BA31" s="32"/>
      <c r="BB31" s="32"/>
      <c r="BC31" s="32"/>
      <c r="BF31" s="32"/>
      <c r="BG31" s="32"/>
      <c r="BH31" s="32"/>
      <c r="BI31" s="51"/>
      <c r="BL31" s="32"/>
      <c r="BM31" s="32"/>
      <c r="BN31" s="32"/>
      <c r="BO31" s="4"/>
      <c r="BQ31" s="32"/>
      <c r="BR31" s="32"/>
      <c r="BS31" s="4"/>
      <c r="BT31" s="51"/>
      <c r="BV31" s="32"/>
      <c r="BW31" s="32"/>
      <c r="CA31" s="32"/>
      <c r="CB31" s="32"/>
    </row>
    <row r="32" spans="2:80" x14ac:dyDescent="0.25">
      <c r="B32" t="s">
        <v>14</v>
      </c>
      <c r="C32" s="45">
        <v>6.0714285714285712</v>
      </c>
      <c r="D32">
        <v>19</v>
      </c>
      <c r="E32" s="3">
        <v>10</v>
      </c>
      <c r="F32" s="8"/>
      <c r="G32" s="15">
        <v>2500</v>
      </c>
      <c r="H32" s="15">
        <v>250</v>
      </c>
      <c r="J32" s="35">
        <f>C32*D32</f>
        <v>115.35714285714285</v>
      </c>
      <c r="K32" s="11">
        <f t="shared" si="11"/>
        <v>60.714285714285708</v>
      </c>
      <c r="L32" s="11">
        <f t="shared" si="2"/>
        <v>15.178571428571427</v>
      </c>
      <c r="M32" s="19">
        <f t="shared" si="3"/>
        <v>1.5178571428571428</v>
      </c>
      <c r="N32" s="59"/>
      <c r="O32" s="25"/>
      <c r="P32" s="60"/>
      <c r="Q32" s="60"/>
      <c r="R32" s="65"/>
      <c r="S32" s="60"/>
      <c r="Y32" s="32"/>
      <c r="Z32" s="32"/>
      <c r="AA32" s="32"/>
      <c r="AB32" s="32"/>
      <c r="AC32" s="4"/>
      <c r="AI32" s="51"/>
      <c r="AL32" s="32"/>
      <c r="AM32" s="32"/>
      <c r="AN32" s="32"/>
      <c r="AQ32" s="32"/>
      <c r="AR32" s="52"/>
      <c r="AS32" s="4"/>
      <c r="AV32" s="32"/>
      <c r="AW32" s="32"/>
      <c r="AX32" s="4"/>
      <c r="AZ32" s="32"/>
      <c r="BA32" s="32"/>
      <c r="BB32" s="32"/>
      <c r="BC32" s="32"/>
      <c r="BF32" s="32"/>
      <c r="BG32" s="32"/>
      <c r="BH32" s="32"/>
      <c r="BI32" s="51"/>
      <c r="BL32" s="32"/>
      <c r="BM32" s="32"/>
      <c r="BN32" s="32"/>
      <c r="BO32" s="4"/>
      <c r="BQ32" s="32"/>
      <c r="BR32" s="32"/>
      <c r="BS32" s="4"/>
      <c r="BT32" s="51"/>
      <c r="BV32" s="32"/>
      <c r="BW32" s="32"/>
      <c r="CA32" s="32"/>
      <c r="CB32" s="32"/>
    </row>
    <row r="33" spans="2:80" x14ac:dyDescent="0.25">
      <c r="B33" t="s">
        <v>15</v>
      </c>
      <c r="C33" s="45">
        <v>20.928571428571427</v>
      </c>
      <c r="D33">
        <v>-1</v>
      </c>
      <c r="E33" s="3">
        <v>2</v>
      </c>
      <c r="F33" s="8"/>
      <c r="G33" s="9">
        <v>989.27215606588049</v>
      </c>
      <c r="H33" s="8">
        <v>46.058360512495675</v>
      </c>
      <c r="I33" s="42"/>
      <c r="J33" s="35">
        <f>C33*D33</f>
        <v>-20.928571428571427</v>
      </c>
      <c r="K33" s="11">
        <f t="shared" si="11"/>
        <v>41.857142857142854</v>
      </c>
      <c r="L33" s="11">
        <f t="shared" si="2"/>
        <v>20.704052980521638</v>
      </c>
      <c r="M33" s="19">
        <f t="shared" si="3"/>
        <v>0.96393568786865946</v>
      </c>
      <c r="N33" s="59"/>
      <c r="O33" s="25"/>
      <c r="P33" s="60"/>
      <c r="Q33" s="60"/>
      <c r="R33" s="65"/>
      <c r="S33" s="60"/>
      <c r="Y33" s="32"/>
      <c r="Z33" s="32"/>
      <c r="AA33" s="32"/>
      <c r="AB33" s="32"/>
      <c r="AC33" s="4"/>
      <c r="AI33" s="51"/>
      <c r="AL33" s="32"/>
      <c r="AM33" s="32"/>
      <c r="AN33" s="32"/>
      <c r="AQ33" s="32"/>
      <c r="AR33" s="52"/>
      <c r="AS33" s="4"/>
      <c r="AV33" s="32"/>
      <c r="AW33" s="32"/>
      <c r="AX33" s="4"/>
      <c r="AZ33" s="32"/>
      <c r="BA33" s="32"/>
      <c r="BB33" s="32"/>
      <c r="BC33" s="32"/>
      <c r="BF33" s="32"/>
      <c r="BG33" s="32"/>
      <c r="BH33" s="32"/>
      <c r="BI33" s="51"/>
      <c r="BL33" s="32"/>
      <c r="BM33" s="32"/>
      <c r="BN33" s="32"/>
      <c r="BO33" s="4"/>
      <c r="BQ33" s="32"/>
      <c r="BR33" s="32"/>
      <c r="BS33" s="4"/>
      <c r="BT33" s="51"/>
      <c r="BV33" s="32"/>
      <c r="BW33" s="32"/>
      <c r="CA33" s="32"/>
      <c r="CB33" s="32"/>
    </row>
    <row r="34" spans="2:80" x14ac:dyDescent="0.25">
      <c r="B34" t="s">
        <v>16</v>
      </c>
      <c r="C34" s="45">
        <v>2.5</v>
      </c>
      <c r="D34">
        <v>2</v>
      </c>
      <c r="E34" s="4">
        <v>2</v>
      </c>
      <c r="F34" s="8"/>
      <c r="G34" s="9">
        <v>989.27215606588049</v>
      </c>
      <c r="H34" s="15">
        <v>46.1</v>
      </c>
      <c r="J34" s="35">
        <f>C34*D34</f>
        <v>5</v>
      </c>
      <c r="K34" s="11">
        <f t="shared" si="11"/>
        <v>5</v>
      </c>
      <c r="L34" s="11">
        <f t="shared" si="2"/>
        <v>2.4731803901647011</v>
      </c>
      <c r="M34" s="19">
        <f t="shared" si="3"/>
        <v>0.11525000000000001</v>
      </c>
      <c r="N34" s="59"/>
      <c r="O34" s="25"/>
      <c r="P34" s="60"/>
      <c r="Q34" s="60"/>
      <c r="R34" s="65"/>
      <c r="S34" s="60"/>
      <c r="Y34" s="32"/>
      <c r="Z34" s="32"/>
      <c r="AA34" s="32"/>
      <c r="AB34" s="32"/>
      <c r="AC34" s="4"/>
      <c r="AI34" s="51"/>
      <c r="AL34" s="32"/>
      <c r="AM34" s="32"/>
      <c r="AN34" s="32"/>
      <c r="AQ34" s="32"/>
      <c r="AR34" s="52"/>
      <c r="AS34" s="4"/>
      <c r="AV34" s="32"/>
      <c r="AW34" s="32"/>
      <c r="AX34" s="4"/>
      <c r="AZ34" s="32"/>
      <c r="BA34" s="32"/>
      <c r="BB34" s="32"/>
      <c r="BC34" s="32"/>
      <c r="BF34" s="32"/>
      <c r="BG34" s="32"/>
      <c r="BH34" s="32"/>
      <c r="BI34" s="51"/>
      <c r="BL34" s="32"/>
      <c r="BM34" s="32"/>
      <c r="BN34" s="32"/>
      <c r="BO34" s="4"/>
      <c r="BQ34" s="32"/>
      <c r="BR34" s="32"/>
      <c r="BS34" s="4"/>
      <c r="BT34" s="51"/>
      <c r="BV34" s="32"/>
      <c r="BW34" s="32"/>
      <c r="CA34" s="32"/>
      <c r="CB34" s="32"/>
    </row>
    <row r="35" spans="2:80" x14ac:dyDescent="0.25">
      <c r="B35" s="22">
        <f>SUM(C29:C34)</f>
        <v>249.57142857142858</v>
      </c>
      <c r="C35" s="8"/>
      <c r="D35" s="1"/>
      <c r="E35" s="5"/>
      <c r="F35" s="8"/>
      <c r="M35" s="19"/>
      <c r="N35" s="59">
        <f>SUM(O29:O34)</f>
        <v>0</v>
      </c>
      <c r="O35" s="25"/>
      <c r="P35" s="60"/>
      <c r="Q35" s="60"/>
      <c r="R35" s="65"/>
      <c r="S35" s="60"/>
      <c r="Z35" s="32"/>
      <c r="AA35" s="32"/>
      <c r="AB35" s="32"/>
      <c r="AC35" s="4"/>
      <c r="AL35" s="32"/>
      <c r="AM35" s="32"/>
      <c r="AN35" s="32"/>
      <c r="AQ35" s="32"/>
      <c r="AR35" s="52"/>
      <c r="AS35" s="4"/>
      <c r="AV35" s="32"/>
      <c r="AW35" s="32"/>
      <c r="AX35" s="4"/>
      <c r="AZ35" s="32"/>
      <c r="BA35" s="32"/>
      <c r="BB35" s="32"/>
      <c r="BC35" s="32"/>
      <c r="BF35" s="32"/>
      <c r="BG35" s="32"/>
      <c r="BH35" s="32"/>
      <c r="BL35" s="32"/>
      <c r="BM35" s="32"/>
      <c r="BN35" s="32"/>
      <c r="BO35" s="4"/>
      <c r="BQ35" s="32"/>
      <c r="BR35" s="32"/>
      <c r="BS35" s="4"/>
      <c r="BV35" s="32"/>
      <c r="BW35" s="32"/>
      <c r="CA35" s="32"/>
      <c r="CB35" s="32"/>
    </row>
    <row r="36" spans="2:80" x14ac:dyDescent="0.25">
      <c r="B36" s="2" t="s">
        <v>17</v>
      </c>
      <c r="C36" s="45">
        <v>15.428571428571429</v>
      </c>
      <c r="D36">
        <v>0</v>
      </c>
      <c r="E36" s="3">
        <v>5.5</v>
      </c>
      <c r="F36" s="8"/>
      <c r="G36">
        <v>2107</v>
      </c>
      <c r="H36">
        <v>124.9</v>
      </c>
      <c r="J36" s="37">
        <f t="shared" ref="J36:J55" si="12">C36*D36</f>
        <v>0</v>
      </c>
      <c r="K36" s="11">
        <f t="shared" ref="K36:K55" si="13">C36*E36</f>
        <v>84.857142857142861</v>
      </c>
      <c r="L36" s="11">
        <f t="shared" si="2"/>
        <v>32.508000000000003</v>
      </c>
      <c r="M36" s="19">
        <f t="shared" si="3"/>
        <v>1.9270285714285715</v>
      </c>
      <c r="N36" s="59"/>
      <c r="O36" s="25"/>
      <c r="P36" s="60"/>
      <c r="Q36" s="60"/>
      <c r="R36" s="65"/>
      <c r="S36" s="60"/>
      <c r="Y36" s="32"/>
      <c r="Z36" s="32"/>
      <c r="AA36" s="32"/>
      <c r="AB36" s="32"/>
      <c r="AC36" s="4"/>
      <c r="AI36" s="51"/>
      <c r="AL36" s="32"/>
      <c r="AM36" s="32"/>
      <c r="AN36" s="32"/>
      <c r="AQ36" s="32"/>
      <c r="AR36" s="52"/>
      <c r="AS36" s="4"/>
      <c r="AV36" s="32"/>
      <c r="AW36" s="32"/>
      <c r="AX36" s="4"/>
      <c r="AZ36" s="32"/>
      <c r="BA36" s="32"/>
      <c r="BB36" s="32"/>
      <c r="BC36" s="32"/>
      <c r="BF36" s="32"/>
      <c r="BG36" s="32"/>
      <c r="BH36" s="32"/>
      <c r="BI36" s="51"/>
      <c r="BL36" s="32"/>
      <c r="BM36" s="32"/>
      <c r="BN36" s="32"/>
      <c r="BO36" s="4"/>
      <c r="BQ36" s="32"/>
      <c r="BR36" s="32"/>
      <c r="BS36" s="4"/>
      <c r="BT36" s="51"/>
      <c r="BV36" s="32"/>
      <c r="BW36" s="32"/>
      <c r="CA36" s="32"/>
      <c r="CB36" s="32"/>
    </row>
    <row r="37" spans="2:80" x14ac:dyDescent="0.25">
      <c r="B37" s="2" t="s">
        <v>18</v>
      </c>
      <c r="C37" s="45">
        <v>3.7142857142857144</v>
      </c>
      <c r="D37">
        <v>2</v>
      </c>
      <c r="E37" s="3">
        <v>5.5</v>
      </c>
      <c r="F37" s="8"/>
      <c r="G37">
        <v>2107</v>
      </c>
      <c r="H37">
        <v>124.9</v>
      </c>
      <c r="J37" s="37">
        <f t="shared" si="12"/>
        <v>7.4285714285714288</v>
      </c>
      <c r="K37" s="11">
        <f t="shared" si="13"/>
        <v>20.428571428571431</v>
      </c>
      <c r="L37" s="11">
        <f t="shared" si="2"/>
        <v>7.8259999999999996</v>
      </c>
      <c r="M37" s="19">
        <f t="shared" si="3"/>
        <v>0.46391428571428578</v>
      </c>
      <c r="N37" s="59"/>
      <c r="O37" s="25"/>
      <c r="P37" s="60"/>
      <c r="Q37" s="60"/>
      <c r="R37" s="65"/>
      <c r="S37" s="60"/>
      <c r="Y37" s="32"/>
      <c r="Z37" s="32"/>
      <c r="AA37" s="32"/>
      <c r="AB37" s="32"/>
      <c r="AC37" s="4"/>
      <c r="AI37" s="51"/>
      <c r="AL37" s="32"/>
      <c r="AM37" s="32"/>
      <c r="AN37" s="32"/>
      <c r="AQ37" s="32"/>
      <c r="AR37" s="52"/>
      <c r="AS37" s="4"/>
      <c r="AV37" s="32"/>
      <c r="AW37" s="32"/>
      <c r="AX37" s="4"/>
      <c r="AZ37" s="32"/>
      <c r="BA37" s="32"/>
      <c r="BB37" s="32"/>
      <c r="BC37" s="32"/>
      <c r="BF37" s="32"/>
      <c r="BG37" s="32"/>
      <c r="BH37" s="32"/>
      <c r="BI37" s="51"/>
      <c r="BL37" s="32"/>
      <c r="BM37" s="32"/>
      <c r="BN37" s="32"/>
      <c r="BO37" s="4"/>
      <c r="BQ37" s="32"/>
      <c r="BR37" s="32"/>
      <c r="BS37" s="4"/>
      <c r="BT37" s="51"/>
      <c r="BV37" s="32"/>
      <c r="BW37" s="32"/>
      <c r="CA37" s="32"/>
      <c r="CB37" s="32"/>
    </row>
    <row r="38" spans="2:80" x14ac:dyDescent="0.25">
      <c r="B38" s="2" t="s">
        <v>19</v>
      </c>
      <c r="C38" s="45">
        <v>35.785714285714285</v>
      </c>
      <c r="D38">
        <v>3</v>
      </c>
      <c r="E38" s="3">
        <v>10.7</v>
      </c>
      <c r="F38" s="8"/>
      <c r="G38">
        <v>1171</v>
      </c>
      <c r="H38">
        <v>115.7</v>
      </c>
      <c r="J38" s="37">
        <f t="shared" si="12"/>
        <v>107.35714285714286</v>
      </c>
      <c r="K38" s="11">
        <f t="shared" si="13"/>
        <v>382.90714285714284</v>
      </c>
      <c r="L38" s="11">
        <f t="shared" si="2"/>
        <v>41.905071428571425</v>
      </c>
      <c r="M38" s="19">
        <f t="shared" si="3"/>
        <v>4.1404071428571427</v>
      </c>
      <c r="N38" s="59"/>
      <c r="O38" s="25"/>
      <c r="P38" s="60"/>
      <c r="Q38" s="60"/>
      <c r="R38" s="65"/>
      <c r="S38" s="60"/>
      <c r="Y38" s="32"/>
      <c r="Z38" s="32"/>
      <c r="AA38" s="32"/>
      <c r="AB38" s="32"/>
      <c r="AC38" s="4"/>
      <c r="AI38" s="51"/>
      <c r="AL38" s="32"/>
      <c r="AM38" s="32"/>
      <c r="AN38" s="32"/>
      <c r="AQ38" s="32"/>
      <c r="AR38" s="52"/>
      <c r="AS38" s="4"/>
      <c r="AV38" s="32"/>
      <c r="AW38" s="32"/>
      <c r="AX38" s="4"/>
      <c r="AZ38" s="32"/>
      <c r="BA38" s="32"/>
      <c r="BB38" s="32"/>
      <c r="BC38" s="32"/>
      <c r="BF38" s="32"/>
      <c r="BG38" s="32"/>
      <c r="BH38" s="32"/>
      <c r="BI38" s="51"/>
      <c r="BL38" s="32"/>
      <c r="BM38" s="32"/>
      <c r="BN38" s="32"/>
      <c r="BO38" s="4"/>
      <c r="BQ38" s="32"/>
      <c r="BR38" s="32"/>
      <c r="BS38" s="4"/>
      <c r="BT38" s="51"/>
      <c r="BV38" s="32"/>
      <c r="BW38" s="32"/>
      <c r="CA38" s="32"/>
      <c r="CB38" s="32"/>
    </row>
    <row r="39" spans="2:80" x14ac:dyDescent="0.25">
      <c r="B39" s="2" t="s">
        <v>20</v>
      </c>
      <c r="C39" s="45">
        <v>7.2142857142857144</v>
      </c>
      <c r="D39">
        <v>0</v>
      </c>
      <c r="E39" s="3">
        <v>10.7</v>
      </c>
      <c r="F39" s="8"/>
      <c r="G39">
        <v>1961</v>
      </c>
      <c r="H39">
        <v>133.4</v>
      </c>
      <c r="J39" s="37">
        <f t="shared" si="12"/>
        <v>0</v>
      </c>
      <c r="K39" s="11">
        <f t="shared" si="13"/>
        <v>77.192857142857136</v>
      </c>
      <c r="L39" s="11">
        <f t="shared" si="2"/>
        <v>14.147214285714286</v>
      </c>
      <c r="M39" s="19">
        <f t="shared" si="3"/>
        <v>0.9623857142857144</v>
      </c>
      <c r="N39" s="59"/>
      <c r="O39" s="25"/>
      <c r="P39" s="60"/>
      <c r="Q39" s="60"/>
      <c r="R39" s="65"/>
      <c r="S39" s="60"/>
      <c r="Y39" s="32"/>
      <c r="Z39" s="32"/>
      <c r="AA39" s="32"/>
      <c r="AB39" s="32"/>
      <c r="AC39" s="4"/>
      <c r="AI39" s="51"/>
      <c r="AL39" s="32"/>
      <c r="AM39" s="32"/>
      <c r="AN39" s="32"/>
      <c r="AQ39" s="32"/>
      <c r="AR39" s="52"/>
      <c r="AS39" s="4"/>
      <c r="AV39" s="32"/>
      <c r="AW39" s="32"/>
      <c r="AX39" s="4"/>
      <c r="AZ39" s="32"/>
      <c r="BA39" s="32"/>
      <c r="BB39" s="32"/>
      <c r="BC39" s="32"/>
      <c r="BF39" s="32"/>
      <c r="BG39" s="32"/>
      <c r="BH39" s="32"/>
      <c r="BI39" s="51"/>
      <c r="BL39" s="32"/>
      <c r="BM39" s="32"/>
      <c r="BN39" s="32"/>
      <c r="BO39" s="4"/>
      <c r="BQ39" s="32"/>
      <c r="BR39" s="32"/>
      <c r="BS39" s="4"/>
      <c r="BT39" s="51"/>
      <c r="BV39" s="32"/>
      <c r="BW39" s="32"/>
      <c r="CA39" s="32"/>
      <c r="CB39" s="32"/>
    </row>
    <row r="40" spans="2:80" x14ac:dyDescent="0.25">
      <c r="B40" s="2" t="s">
        <v>21</v>
      </c>
      <c r="C40" s="45">
        <v>9.0714285714285712</v>
      </c>
      <c r="D40">
        <v>3</v>
      </c>
      <c r="E40" s="3">
        <v>8.0535714285714288</v>
      </c>
      <c r="F40" s="8"/>
      <c r="G40">
        <v>2347</v>
      </c>
      <c r="H40">
        <v>163.6</v>
      </c>
      <c r="J40" s="37">
        <f t="shared" si="12"/>
        <v>27.214285714285715</v>
      </c>
      <c r="K40" s="11">
        <f t="shared" si="13"/>
        <v>73.057397959183675</v>
      </c>
      <c r="L40" s="11">
        <f t="shared" si="2"/>
        <v>21.290642857142856</v>
      </c>
      <c r="M40" s="19">
        <f t="shared" si="3"/>
        <v>1.4840857142857142</v>
      </c>
      <c r="N40" s="59"/>
      <c r="O40" s="25"/>
      <c r="P40" s="60"/>
      <c r="Q40" s="60"/>
      <c r="R40" s="65"/>
      <c r="S40" s="60"/>
      <c r="Y40" s="32"/>
      <c r="Z40" s="32"/>
      <c r="AA40" s="32"/>
      <c r="AB40" s="32"/>
      <c r="AC40" s="4"/>
      <c r="AI40" s="51"/>
      <c r="AL40" s="32"/>
      <c r="AM40" s="32"/>
      <c r="AN40" s="32"/>
      <c r="AQ40" s="32"/>
      <c r="AR40" s="52"/>
      <c r="AS40" s="4"/>
      <c r="AV40" s="32"/>
      <c r="AW40" s="32"/>
      <c r="AX40" s="4"/>
      <c r="AZ40" s="32"/>
      <c r="BA40" s="32"/>
      <c r="BB40" s="32"/>
      <c r="BC40" s="32"/>
      <c r="BF40" s="32"/>
      <c r="BG40" s="32"/>
      <c r="BH40" s="32"/>
      <c r="BI40" s="51"/>
      <c r="BL40" s="32"/>
      <c r="BM40" s="32"/>
      <c r="BN40" s="32"/>
      <c r="BO40" s="4"/>
      <c r="BQ40" s="32"/>
      <c r="BR40" s="32"/>
      <c r="BS40" s="4"/>
      <c r="BT40" s="51"/>
      <c r="BV40" s="32"/>
      <c r="BW40" s="32"/>
      <c r="CA40" s="32"/>
      <c r="CB40" s="32"/>
    </row>
    <row r="41" spans="2:80" x14ac:dyDescent="0.25">
      <c r="B41" s="2" t="s">
        <v>22</v>
      </c>
      <c r="C41" s="45">
        <v>15.214285714285714</v>
      </c>
      <c r="D41">
        <v>16.5</v>
      </c>
      <c r="E41" s="3">
        <v>7.49</v>
      </c>
      <c r="F41" s="8"/>
      <c r="G41">
        <v>1772</v>
      </c>
      <c r="H41">
        <v>210.2</v>
      </c>
      <c r="J41" s="37">
        <f t="shared" si="12"/>
        <v>251.03571428571428</v>
      </c>
      <c r="K41" s="11">
        <f t="shared" si="13"/>
        <v>113.955</v>
      </c>
      <c r="L41" s="11">
        <f t="shared" si="2"/>
        <v>26.959714285714284</v>
      </c>
      <c r="M41" s="19">
        <f t="shared" si="3"/>
        <v>3.1980428571428572</v>
      </c>
      <c r="N41" s="59"/>
      <c r="O41" s="25"/>
      <c r="P41" s="60"/>
      <c r="Q41" s="60"/>
      <c r="R41" s="65"/>
      <c r="S41" s="60"/>
      <c r="Y41" s="32"/>
      <c r="Z41" s="32"/>
      <c r="AA41" s="32"/>
      <c r="AB41" s="32"/>
      <c r="AC41" s="4"/>
      <c r="AI41" s="51"/>
      <c r="AL41" s="32"/>
      <c r="AM41" s="32"/>
      <c r="AN41" s="32"/>
      <c r="AQ41" s="32"/>
      <c r="AR41" s="52"/>
      <c r="AS41" s="4"/>
      <c r="AV41" s="32"/>
      <c r="AW41" s="32"/>
      <c r="AX41" s="4"/>
      <c r="AZ41" s="32"/>
      <c r="BA41" s="32"/>
      <c r="BB41" s="32"/>
      <c r="BC41" s="32"/>
      <c r="BF41" s="32"/>
      <c r="BG41" s="32"/>
      <c r="BH41" s="32"/>
      <c r="BI41" s="51"/>
      <c r="BL41" s="32"/>
      <c r="BM41" s="32"/>
      <c r="BN41" s="32"/>
      <c r="BO41" s="4"/>
      <c r="BQ41" s="32"/>
      <c r="BR41" s="32"/>
      <c r="BS41" s="4"/>
      <c r="BT41" s="51"/>
      <c r="BV41" s="32"/>
      <c r="BW41" s="32"/>
      <c r="CA41" s="32"/>
      <c r="CB41" s="32"/>
    </row>
    <row r="42" spans="2:80" x14ac:dyDescent="0.25">
      <c r="B42" s="2" t="s">
        <v>23</v>
      </c>
      <c r="C42" s="45">
        <v>9.7857142857142865</v>
      </c>
      <c r="D42">
        <v>20</v>
      </c>
      <c r="E42" s="3">
        <v>7.49</v>
      </c>
      <c r="F42" s="8"/>
      <c r="G42">
        <v>2735</v>
      </c>
      <c r="H42">
        <v>154.69999999999999</v>
      </c>
      <c r="J42" s="37">
        <f t="shared" si="12"/>
        <v>195.71428571428572</v>
      </c>
      <c r="K42" s="11">
        <f t="shared" si="13"/>
        <v>73.295000000000002</v>
      </c>
      <c r="L42" s="11">
        <f t="shared" si="2"/>
        <v>26.763928571428572</v>
      </c>
      <c r="M42" s="19">
        <f t="shared" si="3"/>
        <v>1.5138499999999999</v>
      </c>
      <c r="N42" s="59"/>
      <c r="O42" s="25"/>
      <c r="P42" s="60"/>
      <c r="Q42" s="60"/>
      <c r="R42" s="65"/>
      <c r="S42" s="60"/>
      <c r="Y42" s="32"/>
      <c r="Z42" s="32"/>
      <c r="AA42" s="32"/>
      <c r="AB42" s="32"/>
      <c r="AC42" s="4"/>
      <c r="AI42" s="51"/>
      <c r="AL42" s="32"/>
      <c r="AM42" s="32"/>
      <c r="AN42" s="32"/>
      <c r="AQ42" s="32"/>
      <c r="AR42" s="52"/>
      <c r="AS42" s="4"/>
      <c r="AV42" s="32"/>
      <c r="AW42" s="32"/>
      <c r="AX42" s="4"/>
      <c r="AZ42" s="32"/>
      <c r="BA42" s="32"/>
      <c r="BB42" s="32"/>
      <c r="BC42" s="32"/>
      <c r="BF42" s="32"/>
      <c r="BG42" s="32"/>
      <c r="BH42" s="32"/>
      <c r="BI42" s="51"/>
      <c r="BL42" s="32"/>
      <c r="BM42" s="32"/>
      <c r="BN42" s="32"/>
      <c r="BO42" s="4"/>
      <c r="BQ42" s="32"/>
      <c r="BR42" s="32"/>
      <c r="BS42" s="4"/>
      <c r="BT42" s="51"/>
      <c r="BV42" s="32"/>
      <c r="BW42" s="32"/>
      <c r="CA42" s="32"/>
      <c r="CB42" s="32"/>
    </row>
    <row r="43" spans="2:80" x14ac:dyDescent="0.25">
      <c r="B43" s="2" t="s">
        <v>24</v>
      </c>
      <c r="C43" s="45">
        <v>46.857142857142854</v>
      </c>
      <c r="D43">
        <v>0</v>
      </c>
      <c r="E43" s="3">
        <v>5.25</v>
      </c>
      <c r="F43" s="8"/>
      <c r="G43">
        <v>1426</v>
      </c>
      <c r="H43">
        <v>168.7</v>
      </c>
      <c r="J43" s="37">
        <f t="shared" si="12"/>
        <v>0</v>
      </c>
      <c r="K43" s="11">
        <f t="shared" si="13"/>
        <v>245.99999999999997</v>
      </c>
      <c r="L43" s="11">
        <f t="shared" si="2"/>
        <v>66.818285714285707</v>
      </c>
      <c r="M43" s="19">
        <f t="shared" si="3"/>
        <v>7.9047999999999989</v>
      </c>
      <c r="N43" s="59"/>
      <c r="O43" s="25"/>
      <c r="P43" s="60"/>
      <c r="Q43" s="60"/>
      <c r="R43" s="65"/>
      <c r="S43" s="60"/>
      <c r="Y43" s="32"/>
      <c r="Z43" s="32"/>
      <c r="AA43" s="32"/>
      <c r="AB43" s="32"/>
      <c r="AC43" s="4"/>
      <c r="AI43" s="51"/>
      <c r="AL43" s="32"/>
      <c r="AM43" s="32"/>
      <c r="AN43" s="32"/>
      <c r="AQ43" s="32"/>
      <c r="AR43" s="52"/>
      <c r="AS43" s="4"/>
      <c r="AV43" s="32"/>
      <c r="AW43" s="32"/>
      <c r="AX43" s="4"/>
      <c r="AZ43" s="32"/>
      <c r="BA43" s="32"/>
      <c r="BB43" s="32"/>
      <c r="BC43" s="32"/>
      <c r="BF43" s="32"/>
      <c r="BG43" s="32"/>
      <c r="BH43" s="32"/>
      <c r="BI43" s="51"/>
      <c r="BL43" s="32"/>
      <c r="BM43" s="32"/>
      <c r="BN43" s="32"/>
      <c r="BO43" s="4"/>
      <c r="BQ43" s="32"/>
      <c r="BR43" s="32"/>
      <c r="BS43" s="4"/>
      <c r="BT43" s="51"/>
      <c r="BV43" s="32"/>
      <c r="BW43" s="32"/>
      <c r="CA43" s="32"/>
      <c r="CB43" s="32"/>
    </row>
    <row r="44" spans="2:80" x14ac:dyDescent="0.25">
      <c r="B44" s="2" t="s">
        <v>25</v>
      </c>
      <c r="C44" s="45">
        <v>6.7857142857142856</v>
      </c>
      <c r="D44">
        <v>13</v>
      </c>
      <c r="E44" s="4">
        <v>6.55</v>
      </c>
      <c r="F44" s="8"/>
      <c r="G44">
        <v>2849</v>
      </c>
      <c r="H44">
        <v>177.3</v>
      </c>
      <c r="J44" s="37">
        <f t="shared" si="12"/>
        <v>88.214285714285708</v>
      </c>
      <c r="K44" s="11">
        <f t="shared" si="13"/>
        <v>44.446428571428569</v>
      </c>
      <c r="L44" s="11">
        <f t="shared" si="2"/>
        <v>19.3325</v>
      </c>
      <c r="M44" s="19">
        <f t="shared" si="3"/>
        <v>1.2031071428571429</v>
      </c>
      <c r="N44" s="59"/>
      <c r="O44" s="25"/>
      <c r="P44" s="60"/>
      <c r="Q44" s="60"/>
      <c r="R44" s="65"/>
      <c r="S44" s="60"/>
      <c r="Y44" s="32"/>
      <c r="Z44" s="32"/>
      <c r="AA44" s="32"/>
      <c r="AB44" s="32"/>
      <c r="AC44" s="4"/>
      <c r="AI44" s="51"/>
      <c r="AL44" s="32"/>
      <c r="AM44" s="32"/>
      <c r="AN44" s="32"/>
      <c r="AQ44" s="32"/>
      <c r="AR44" s="52"/>
      <c r="AS44" s="4"/>
      <c r="AV44" s="32"/>
      <c r="AW44" s="32"/>
      <c r="AX44" s="4"/>
      <c r="AZ44" s="32"/>
      <c r="BA44" s="32"/>
      <c r="BB44" s="32"/>
      <c r="BC44" s="32"/>
      <c r="BF44" s="32"/>
      <c r="BG44" s="32"/>
      <c r="BH44" s="32"/>
      <c r="BI44" s="51"/>
      <c r="BL44" s="32"/>
      <c r="BM44" s="32"/>
      <c r="BN44" s="32"/>
      <c r="BO44" s="4"/>
      <c r="BQ44" s="32"/>
      <c r="BR44" s="32"/>
      <c r="BS44" s="4"/>
      <c r="BT44" s="51"/>
      <c r="BV44" s="32"/>
      <c r="BW44" s="32"/>
      <c r="CA44" s="32"/>
      <c r="CB44" s="32"/>
    </row>
    <row r="45" spans="2:80" x14ac:dyDescent="0.25">
      <c r="B45" s="2" t="s">
        <v>26</v>
      </c>
      <c r="C45" s="45">
        <v>1.5</v>
      </c>
      <c r="D45">
        <v>-2.75</v>
      </c>
      <c r="E45" s="4">
        <v>19.095238095238098</v>
      </c>
      <c r="F45" s="8"/>
      <c r="G45" s="15">
        <v>1420</v>
      </c>
      <c r="H45" s="15">
        <v>203</v>
      </c>
      <c r="J45" s="37">
        <f t="shared" si="12"/>
        <v>-4.125</v>
      </c>
      <c r="K45" s="11">
        <f t="shared" si="13"/>
        <v>28.642857142857146</v>
      </c>
      <c r="L45" s="11">
        <f t="shared" si="2"/>
        <v>2.13</v>
      </c>
      <c r="M45" s="19">
        <f t="shared" si="3"/>
        <v>0.30449999999999999</v>
      </c>
      <c r="N45" s="59"/>
      <c r="O45" s="25"/>
      <c r="P45" s="60"/>
      <c r="Q45" s="60"/>
      <c r="R45" s="65"/>
      <c r="S45" s="60"/>
      <c r="Y45" s="32"/>
      <c r="Z45" s="32"/>
      <c r="AA45" s="32"/>
      <c r="AB45" s="32"/>
      <c r="AC45" s="4"/>
      <c r="AI45" s="51"/>
      <c r="AL45" s="32"/>
      <c r="AM45" s="32"/>
      <c r="AN45" s="32"/>
      <c r="AQ45" s="32"/>
      <c r="AR45" s="52"/>
      <c r="AS45" s="4"/>
      <c r="AV45" s="32"/>
      <c r="AW45" s="32"/>
      <c r="AX45" s="4"/>
      <c r="AZ45" s="32"/>
      <c r="BA45" s="32"/>
      <c r="BB45" s="32"/>
      <c r="BC45" s="32"/>
      <c r="BF45" s="32"/>
      <c r="BG45" s="32"/>
      <c r="BH45" s="32"/>
      <c r="BI45" s="51"/>
      <c r="BL45" s="32"/>
      <c r="BM45" s="32"/>
      <c r="BN45" s="32"/>
      <c r="BO45" s="4"/>
      <c r="BQ45" s="32"/>
      <c r="BR45" s="32"/>
      <c r="BS45" s="4"/>
      <c r="BT45" s="51"/>
      <c r="BV45" s="32"/>
      <c r="BW45" s="32"/>
      <c r="CA45" s="32"/>
      <c r="CB45" s="32"/>
    </row>
    <row r="46" spans="2:80" x14ac:dyDescent="0.25">
      <c r="B46" s="2" t="s">
        <v>27</v>
      </c>
      <c r="C46" s="45">
        <v>8.9285714285714288</v>
      </c>
      <c r="D46">
        <v>6</v>
      </c>
      <c r="E46" s="4">
        <v>3.415</v>
      </c>
      <c r="F46" s="8"/>
      <c r="G46" s="15">
        <v>2960</v>
      </c>
      <c r="H46" s="15">
        <v>156.80000000000001</v>
      </c>
      <c r="J46" s="37">
        <f t="shared" si="12"/>
        <v>53.571428571428569</v>
      </c>
      <c r="K46" s="11">
        <f t="shared" si="13"/>
        <v>30.491071428571431</v>
      </c>
      <c r="L46" s="11">
        <f t="shared" si="2"/>
        <v>26.428571428571427</v>
      </c>
      <c r="M46" s="19">
        <f t="shared" si="3"/>
        <v>1.4000000000000001</v>
      </c>
      <c r="N46" s="59"/>
      <c r="O46" s="25"/>
      <c r="P46" s="60"/>
      <c r="Q46" s="60"/>
      <c r="R46" s="65"/>
      <c r="S46" s="60"/>
      <c r="Y46" s="32"/>
      <c r="Z46" s="32"/>
      <c r="AA46" s="32"/>
      <c r="AB46" s="32"/>
      <c r="AC46" s="4"/>
      <c r="AI46" s="51"/>
      <c r="AL46" s="32"/>
      <c r="AM46" s="32"/>
      <c r="AN46" s="32"/>
      <c r="AQ46" s="32"/>
      <c r="AR46" s="52"/>
      <c r="AS46" s="4"/>
      <c r="AV46" s="32"/>
      <c r="AW46" s="32"/>
      <c r="AX46" s="4"/>
      <c r="AZ46" s="32"/>
      <c r="BA46" s="32"/>
      <c r="BB46" s="32"/>
      <c r="BC46" s="32"/>
      <c r="BF46" s="32"/>
      <c r="BG46" s="32"/>
      <c r="BH46" s="32"/>
      <c r="BI46" s="51"/>
      <c r="BL46" s="32"/>
      <c r="BM46" s="32"/>
      <c r="BN46" s="32"/>
      <c r="BO46" s="4"/>
      <c r="BQ46" s="32"/>
      <c r="BR46" s="32"/>
      <c r="BS46" s="4"/>
      <c r="BT46" s="51"/>
      <c r="BV46" s="32"/>
      <c r="BW46" s="32"/>
      <c r="CA46" s="32"/>
      <c r="CB46" s="32"/>
    </row>
    <row r="47" spans="2:80" x14ac:dyDescent="0.25">
      <c r="B47" s="2" t="s">
        <v>28</v>
      </c>
      <c r="C47" s="45">
        <v>14.571428571428571</v>
      </c>
      <c r="D47">
        <v>10.5</v>
      </c>
      <c r="E47" s="4">
        <v>7</v>
      </c>
      <c r="F47" s="8"/>
      <c r="G47" s="15">
        <v>3113</v>
      </c>
      <c r="H47" s="15">
        <v>103.6</v>
      </c>
      <c r="J47" s="37">
        <f t="shared" si="12"/>
        <v>153</v>
      </c>
      <c r="K47" s="11">
        <f t="shared" si="13"/>
        <v>102</v>
      </c>
      <c r="L47" s="11">
        <f t="shared" si="2"/>
        <v>45.360857142857142</v>
      </c>
      <c r="M47" s="19">
        <f t="shared" si="3"/>
        <v>1.5095999999999998</v>
      </c>
      <c r="N47" s="59"/>
      <c r="O47" s="25"/>
      <c r="P47" s="60"/>
      <c r="Q47" s="60"/>
      <c r="R47" s="65"/>
      <c r="S47" s="60"/>
      <c r="Y47" s="32"/>
      <c r="Z47" s="32"/>
      <c r="AA47" s="32"/>
      <c r="AB47" s="32"/>
      <c r="AC47" s="4"/>
      <c r="AI47" s="51"/>
      <c r="AL47" s="32"/>
      <c r="AM47" s="32"/>
      <c r="AN47" s="32"/>
      <c r="AQ47" s="32"/>
      <c r="AR47" s="52"/>
      <c r="AS47" s="4"/>
      <c r="AV47" s="32"/>
      <c r="AW47" s="32"/>
      <c r="AX47" s="4"/>
      <c r="AZ47" s="32"/>
      <c r="BA47" s="32"/>
      <c r="BB47" s="32"/>
      <c r="BC47" s="32"/>
      <c r="BF47" s="32"/>
      <c r="BG47" s="32"/>
      <c r="BH47" s="32"/>
      <c r="BI47" s="51"/>
      <c r="BL47" s="32"/>
      <c r="BM47" s="32"/>
      <c r="BN47" s="32"/>
      <c r="BO47" s="4"/>
      <c r="BQ47" s="32"/>
      <c r="BR47" s="32"/>
      <c r="BS47" s="4"/>
      <c r="BT47" s="51"/>
      <c r="BV47" s="32"/>
      <c r="BW47" s="32"/>
      <c r="CA47" s="32"/>
      <c r="CB47" s="32"/>
    </row>
    <row r="48" spans="2:80" x14ac:dyDescent="0.25">
      <c r="B48" s="2" t="s">
        <v>29</v>
      </c>
      <c r="C48" s="45">
        <v>6.1428571428571432</v>
      </c>
      <c r="D48">
        <v>21.5</v>
      </c>
      <c r="E48" s="4">
        <v>10</v>
      </c>
      <c r="F48" s="8"/>
      <c r="G48" s="15">
        <v>1810</v>
      </c>
      <c r="H48" s="15">
        <v>122</v>
      </c>
      <c r="J48" s="37">
        <f t="shared" si="12"/>
        <v>132.07142857142858</v>
      </c>
      <c r="K48" s="11">
        <f t="shared" si="13"/>
        <v>61.428571428571431</v>
      </c>
      <c r="L48" s="11">
        <f t="shared" si="2"/>
        <v>11.11857142857143</v>
      </c>
      <c r="M48" s="19">
        <f t="shared" si="3"/>
        <v>0.74942857142857144</v>
      </c>
      <c r="N48" s="59"/>
      <c r="O48" s="25"/>
      <c r="P48" s="60"/>
      <c r="Q48" s="60"/>
      <c r="R48" s="65"/>
      <c r="S48" s="60"/>
      <c r="Y48" s="32"/>
      <c r="Z48" s="32"/>
      <c r="AA48" s="32"/>
      <c r="AB48" s="32"/>
      <c r="AC48" s="4"/>
      <c r="AI48" s="51"/>
      <c r="AL48" s="32"/>
      <c r="AM48" s="32"/>
      <c r="AN48" s="32"/>
      <c r="AQ48" s="32"/>
      <c r="AR48" s="52"/>
      <c r="AS48" s="4"/>
      <c r="AV48" s="32"/>
      <c r="AW48" s="32"/>
      <c r="AX48" s="4"/>
      <c r="AZ48" s="32"/>
      <c r="BA48" s="32"/>
      <c r="BB48" s="32"/>
      <c r="BC48" s="32"/>
      <c r="BF48" s="32"/>
      <c r="BG48" s="32"/>
      <c r="BH48" s="32"/>
      <c r="BI48" s="51"/>
      <c r="BL48" s="32"/>
      <c r="BM48" s="32"/>
      <c r="BN48" s="32"/>
      <c r="BO48" s="4"/>
      <c r="BQ48" s="32"/>
      <c r="BR48" s="32"/>
      <c r="BS48" s="4"/>
      <c r="BT48" s="51"/>
      <c r="BV48" s="32"/>
      <c r="BW48" s="32"/>
      <c r="CA48" s="32"/>
      <c r="CB48" s="32"/>
    </row>
    <row r="49" spans="2:80" x14ac:dyDescent="0.25">
      <c r="B49" s="2" t="s">
        <v>30</v>
      </c>
      <c r="C49" s="45">
        <v>9.0714285714285712</v>
      </c>
      <c r="D49">
        <v>3.5</v>
      </c>
      <c r="E49" s="4">
        <v>4.7275</v>
      </c>
      <c r="F49" s="8"/>
      <c r="G49" s="15">
        <v>2478</v>
      </c>
      <c r="H49" s="15">
        <v>139.4</v>
      </c>
      <c r="J49" s="37">
        <f t="shared" si="12"/>
        <v>31.75</v>
      </c>
      <c r="K49" s="11">
        <f t="shared" si="13"/>
        <v>42.885178571428568</v>
      </c>
      <c r="L49" s="11">
        <f t="shared" si="2"/>
        <v>22.478999999999999</v>
      </c>
      <c r="M49" s="19">
        <f t="shared" si="3"/>
        <v>1.2645571428571429</v>
      </c>
      <c r="N49" s="59"/>
      <c r="O49" s="25"/>
      <c r="P49" s="60"/>
      <c r="Q49" s="60"/>
      <c r="R49" s="65"/>
      <c r="S49" s="60"/>
      <c r="Y49" s="32"/>
      <c r="Z49" s="32"/>
      <c r="AA49" s="32"/>
      <c r="AB49" s="32"/>
      <c r="AC49" s="4"/>
      <c r="AI49" s="51"/>
      <c r="AL49" s="32"/>
      <c r="AM49" s="32"/>
      <c r="AN49" s="32"/>
      <c r="AQ49" s="32"/>
      <c r="AR49" s="52"/>
      <c r="AS49" s="4"/>
      <c r="AV49" s="32"/>
      <c r="AW49" s="32"/>
      <c r="AX49" s="4"/>
      <c r="AZ49" s="32"/>
      <c r="BA49" s="32"/>
      <c r="BB49" s="32"/>
      <c r="BC49" s="32"/>
      <c r="BF49" s="32"/>
      <c r="BG49" s="32"/>
      <c r="BH49" s="32"/>
      <c r="BI49" s="51"/>
      <c r="BL49" s="32"/>
      <c r="BM49" s="32"/>
      <c r="BN49" s="32"/>
      <c r="BO49" s="4"/>
      <c r="BQ49" s="32"/>
      <c r="BR49" s="32"/>
      <c r="BS49" s="4"/>
      <c r="BT49" s="51"/>
      <c r="BV49" s="32"/>
      <c r="BW49" s="32"/>
      <c r="CA49" s="32"/>
      <c r="CB49" s="32"/>
    </row>
    <row r="50" spans="2:80" x14ac:dyDescent="0.25">
      <c r="B50" s="2" t="s">
        <v>31</v>
      </c>
      <c r="C50" s="45">
        <v>5.7857142857142856</v>
      </c>
      <c r="D50">
        <v>1.5</v>
      </c>
      <c r="E50">
        <v>3.4275000000000002</v>
      </c>
      <c r="F50" s="8"/>
      <c r="G50" s="15">
        <v>1792</v>
      </c>
      <c r="H50" s="15">
        <v>160.5</v>
      </c>
      <c r="J50" s="37">
        <f t="shared" si="12"/>
        <v>8.6785714285714288</v>
      </c>
      <c r="K50" s="11">
        <f t="shared" si="13"/>
        <v>19.830535714285716</v>
      </c>
      <c r="L50" s="11">
        <f t="shared" si="2"/>
        <v>10.368</v>
      </c>
      <c r="M50" s="19">
        <f t="shared" si="3"/>
        <v>0.92860714285714285</v>
      </c>
      <c r="N50" s="59"/>
      <c r="O50" s="25"/>
      <c r="P50" s="60"/>
      <c r="Q50" s="60"/>
      <c r="R50" s="65"/>
      <c r="S50" s="60"/>
      <c r="Y50" s="32"/>
      <c r="Z50" s="32"/>
      <c r="AA50" s="32"/>
      <c r="AB50" s="32"/>
      <c r="AC50" s="4"/>
      <c r="AI50" s="51"/>
      <c r="AL50" s="32"/>
      <c r="AM50" s="32"/>
      <c r="AN50" s="32"/>
      <c r="AQ50" s="32"/>
      <c r="AR50" s="52"/>
      <c r="AS50" s="4"/>
      <c r="AV50" s="32"/>
      <c r="AW50" s="32"/>
      <c r="AX50" s="4"/>
      <c r="AZ50" s="32"/>
      <c r="BA50" s="32"/>
      <c r="BB50" s="32"/>
      <c r="BC50" s="32"/>
      <c r="BF50" s="32"/>
      <c r="BG50" s="32"/>
      <c r="BH50" s="32"/>
      <c r="BI50" s="51"/>
      <c r="BL50" s="32"/>
      <c r="BM50" s="32"/>
      <c r="BN50" s="32"/>
      <c r="BO50" s="4"/>
      <c r="BQ50" s="32"/>
      <c r="BR50" s="32"/>
      <c r="BS50" s="4"/>
      <c r="BT50" s="51"/>
      <c r="BV50" s="32"/>
      <c r="BW50" s="32"/>
      <c r="CA50" s="32"/>
      <c r="CB50" s="32"/>
    </row>
    <row r="51" spans="2:80" x14ac:dyDescent="0.25">
      <c r="B51" s="2" t="s">
        <v>32</v>
      </c>
      <c r="C51" s="45">
        <v>3.9285714285714284</v>
      </c>
      <c r="D51">
        <v>3.5</v>
      </c>
      <c r="E51" s="4">
        <v>8.01</v>
      </c>
      <c r="F51" s="8"/>
      <c r="G51" s="15">
        <v>150</v>
      </c>
      <c r="H51" s="15">
        <v>500</v>
      </c>
      <c r="J51" s="37">
        <f t="shared" si="12"/>
        <v>13.75</v>
      </c>
      <c r="K51" s="11">
        <f t="shared" si="13"/>
        <v>31.467857142857142</v>
      </c>
      <c r="L51" s="11">
        <f t="shared" si="2"/>
        <v>0.58928571428571419</v>
      </c>
      <c r="M51" s="19">
        <f t="shared" si="3"/>
        <v>1.9642857142857142</v>
      </c>
      <c r="N51" s="59"/>
      <c r="O51" s="25"/>
      <c r="P51" s="60"/>
      <c r="Q51" s="60"/>
      <c r="R51" s="65"/>
      <c r="S51" s="60"/>
      <c r="Y51" s="32"/>
      <c r="Z51" s="32"/>
      <c r="AA51" s="32"/>
      <c r="AB51" s="32"/>
      <c r="AC51" s="4"/>
      <c r="AI51" s="51"/>
      <c r="AL51" s="32"/>
      <c r="AM51" s="32"/>
      <c r="AN51" s="32"/>
      <c r="AQ51" s="32"/>
      <c r="AR51" s="52"/>
      <c r="AS51" s="4"/>
      <c r="AV51" s="32"/>
      <c r="AW51" s="32"/>
      <c r="AX51" s="4"/>
      <c r="AZ51" s="32"/>
      <c r="BA51" s="32"/>
      <c r="BB51" s="32"/>
      <c r="BC51" s="32"/>
      <c r="BF51" s="32"/>
      <c r="BG51" s="32"/>
      <c r="BH51" s="32"/>
      <c r="BI51" s="51"/>
      <c r="BL51" s="32"/>
      <c r="BM51" s="32"/>
      <c r="BN51" s="32"/>
      <c r="BO51" s="4"/>
      <c r="BQ51" s="32"/>
      <c r="BR51" s="32"/>
      <c r="BS51" s="4"/>
      <c r="BT51" s="51"/>
      <c r="BV51" s="32"/>
      <c r="BW51" s="32"/>
      <c r="CA51" s="32"/>
      <c r="CB51" s="32"/>
    </row>
    <row r="52" spans="2:80" x14ac:dyDescent="0.25">
      <c r="B52" s="2" t="s">
        <v>33</v>
      </c>
      <c r="C52" s="45">
        <v>12.214285714285714</v>
      </c>
      <c r="D52">
        <v>-0.5</v>
      </c>
      <c r="E52" s="3">
        <v>2.96</v>
      </c>
      <c r="F52" s="8"/>
      <c r="G52" s="15">
        <v>3286</v>
      </c>
      <c r="H52" s="15">
        <v>211.8</v>
      </c>
      <c r="J52" s="37">
        <f t="shared" si="12"/>
        <v>-6.1071428571428568</v>
      </c>
      <c r="K52" s="11">
        <f t="shared" si="13"/>
        <v>36.154285714285713</v>
      </c>
      <c r="L52" s="11">
        <f t="shared" si="2"/>
        <v>40.136142857142858</v>
      </c>
      <c r="M52" s="19">
        <f t="shared" si="3"/>
        <v>2.586985714285714</v>
      </c>
      <c r="N52" s="59"/>
      <c r="O52" s="25"/>
      <c r="P52" s="60"/>
      <c r="Q52" s="60"/>
      <c r="R52" s="65"/>
      <c r="S52" s="60"/>
      <c r="Y52" s="32"/>
      <c r="Z52" s="32"/>
      <c r="AA52" s="32"/>
      <c r="AB52" s="32"/>
      <c r="AC52" s="4"/>
      <c r="AI52" s="51"/>
      <c r="AL52" s="32"/>
      <c r="AM52" s="32"/>
      <c r="AN52" s="32"/>
      <c r="AQ52" s="32"/>
      <c r="AR52" s="52"/>
      <c r="AS52" s="4"/>
      <c r="AV52" s="32"/>
      <c r="AW52" s="32"/>
      <c r="AX52" s="4"/>
      <c r="AZ52" s="32"/>
      <c r="BA52" s="32"/>
      <c r="BB52" s="32"/>
      <c r="BC52" s="32"/>
      <c r="BF52" s="32"/>
      <c r="BG52" s="32"/>
      <c r="BH52" s="32"/>
      <c r="BI52" s="51"/>
      <c r="BL52" s="32"/>
      <c r="BM52" s="32"/>
      <c r="BN52" s="32"/>
      <c r="BO52" s="4"/>
      <c r="BQ52" s="32"/>
      <c r="BR52" s="32"/>
      <c r="BS52" s="4"/>
      <c r="BT52" s="51"/>
      <c r="BV52" s="32"/>
      <c r="BW52" s="32"/>
      <c r="CA52" s="32"/>
      <c r="CB52" s="32"/>
    </row>
    <row r="53" spans="2:80" x14ac:dyDescent="0.25">
      <c r="B53" s="2" t="s">
        <v>34</v>
      </c>
      <c r="C53" s="45">
        <v>1.4285714285714286</v>
      </c>
      <c r="D53">
        <v>-8</v>
      </c>
      <c r="E53" s="4">
        <v>0.96</v>
      </c>
      <c r="F53" s="8"/>
      <c r="G53" s="15">
        <v>450</v>
      </c>
      <c r="H53" s="15">
        <v>180</v>
      </c>
      <c r="J53" s="37">
        <f t="shared" si="12"/>
        <v>-11.428571428571429</v>
      </c>
      <c r="K53" s="11">
        <f t="shared" si="13"/>
        <v>1.3714285714285714</v>
      </c>
      <c r="L53" s="11">
        <f t="shared" si="2"/>
        <v>0.6428571428571429</v>
      </c>
      <c r="M53" s="19">
        <f t="shared" si="3"/>
        <v>0.25714285714285717</v>
      </c>
      <c r="N53" s="59"/>
      <c r="O53" s="25"/>
      <c r="P53" s="60"/>
      <c r="Q53" s="60"/>
      <c r="R53" s="65"/>
      <c r="S53" s="60"/>
      <c r="Y53" s="32"/>
      <c r="Z53" s="32"/>
      <c r="AA53" s="32"/>
      <c r="AB53" s="32"/>
      <c r="AC53" s="4"/>
      <c r="AI53" s="51"/>
      <c r="AL53" s="32"/>
      <c r="AM53" s="32"/>
      <c r="AN53" s="32"/>
      <c r="AQ53" s="32"/>
      <c r="AR53" s="52"/>
      <c r="AS53" s="4"/>
      <c r="AV53" s="32"/>
      <c r="AW53" s="32"/>
      <c r="AX53" s="4"/>
      <c r="AZ53" s="32"/>
      <c r="BA53" s="32"/>
      <c r="BB53" s="32"/>
      <c r="BC53" s="32"/>
      <c r="BF53" s="32"/>
      <c r="BG53" s="32"/>
      <c r="BH53" s="32"/>
      <c r="BI53" s="51"/>
      <c r="BL53" s="32"/>
      <c r="BM53" s="32"/>
      <c r="BN53" s="32"/>
      <c r="BO53" s="4"/>
      <c r="BQ53" s="32"/>
      <c r="BR53" s="32"/>
      <c r="BS53" s="4"/>
      <c r="BT53" s="51"/>
      <c r="BV53" s="32"/>
      <c r="BW53" s="32"/>
      <c r="CA53" s="32"/>
      <c r="CB53" s="32"/>
    </row>
    <row r="54" spans="2:80" x14ac:dyDescent="0.25">
      <c r="B54" s="2" t="s">
        <v>35</v>
      </c>
      <c r="C54" s="45">
        <v>16.285714285714285</v>
      </c>
      <c r="D54">
        <v>-6.5</v>
      </c>
      <c r="E54" s="3">
        <v>1.5428571428571431</v>
      </c>
      <c r="F54" s="8"/>
      <c r="G54" s="15">
        <v>1000</v>
      </c>
      <c r="H54" s="15">
        <v>80</v>
      </c>
      <c r="J54" s="37">
        <f t="shared" si="12"/>
        <v>-105.85714285714285</v>
      </c>
      <c r="K54" s="11">
        <f t="shared" si="13"/>
        <v>25.126530612244903</v>
      </c>
      <c r="L54" s="11">
        <f t="shared" si="2"/>
        <v>16.285714285714285</v>
      </c>
      <c r="M54" s="19">
        <f t="shared" si="3"/>
        <v>1.3028571428571427</v>
      </c>
      <c r="N54" s="59"/>
      <c r="O54" s="25"/>
      <c r="P54" s="60"/>
      <c r="Q54" s="60"/>
      <c r="R54" s="65"/>
      <c r="S54" s="60"/>
      <c r="Y54" s="32"/>
      <c r="Z54" s="32"/>
      <c r="AA54" s="32"/>
      <c r="AB54" s="32"/>
      <c r="AC54" s="4"/>
      <c r="AI54" s="51"/>
      <c r="AL54" s="32"/>
      <c r="AM54" s="32"/>
      <c r="AN54" s="32"/>
      <c r="AQ54" s="32"/>
      <c r="AR54" s="52"/>
      <c r="AS54" s="4"/>
      <c r="AV54" s="32"/>
      <c r="AW54" s="32"/>
      <c r="AX54" s="4"/>
      <c r="AZ54" s="32"/>
      <c r="BA54" s="32"/>
      <c r="BB54" s="32"/>
      <c r="BC54" s="32"/>
      <c r="BF54" s="32"/>
      <c r="BG54" s="32"/>
      <c r="BH54" s="32"/>
      <c r="BI54" s="51"/>
      <c r="BL54" s="32"/>
      <c r="BM54" s="32"/>
      <c r="BN54" s="32"/>
      <c r="BO54" s="4"/>
      <c r="BQ54" s="32"/>
      <c r="BR54" s="32"/>
      <c r="BS54" s="4"/>
      <c r="BT54" s="51"/>
      <c r="BV54" s="32"/>
      <c r="BW54" s="32"/>
      <c r="CA54" s="32"/>
      <c r="CB54" s="32"/>
    </row>
    <row r="55" spans="2:80" x14ac:dyDescent="0.25">
      <c r="B55" s="2" t="s">
        <v>36</v>
      </c>
      <c r="C55" s="45">
        <v>2.0714285714285716</v>
      </c>
      <c r="D55">
        <v>1.5</v>
      </c>
      <c r="E55" s="3">
        <v>0.8</v>
      </c>
      <c r="F55" s="8"/>
      <c r="G55" s="15">
        <v>9748</v>
      </c>
      <c r="H55" s="15">
        <v>386.7</v>
      </c>
      <c r="J55" s="37">
        <f t="shared" si="12"/>
        <v>3.1071428571428577</v>
      </c>
      <c r="K55" s="11">
        <f t="shared" si="13"/>
        <v>1.6571428571428575</v>
      </c>
      <c r="L55" s="11">
        <f t="shared" si="2"/>
        <v>20.192285714285717</v>
      </c>
      <c r="M55" s="19">
        <f t="shared" si="3"/>
        <v>0.80102142857142855</v>
      </c>
      <c r="N55" s="59"/>
      <c r="O55" s="25"/>
      <c r="P55" s="60"/>
      <c r="Q55" s="60"/>
      <c r="R55" s="65"/>
      <c r="S55" s="60"/>
      <c r="Y55" s="32"/>
      <c r="Z55" s="32"/>
      <c r="AA55" s="32"/>
      <c r="AB55" s="32"/>
      <c r="AC55" s="4"/>
      <c r="AI55" s="51"/>
      <c r="AL55" s="32"/>
      <c r="AM55" s="32"/>
      <c r="AN55" s="32"/>
      <c r="AQ55" s="32"/>
      <c r="AR55" s="52"/>
      <c r="AS55" s="4"/>
      <c r="AV55" s="32"/>
      <c r="AW55" s="32"/>
      <c r="AX55" s="4"/>
      <c r="AZ55" s="32"/>
      <c r="BA55" s="32"/>
      <c r="BB55" s="32"/>
      <c r="BC55" s="32"/>
      <c r="BF55" s="32"/>
      <c r="BG55" s="32"/>
      <c r="BH55" s="32"/>
      <c r="BI55" s="51"/>
      <c r="BL55" s="32"/>
      <c r="BM55" s="32"/>
      <c r="BN55" s="32"/>
      <c r="BO55" s="4"/>
      <c r="BQ55" s="32"/>
      <c r="BR55" s="32"/>
      <c r="BS55" s="4"/>
      <c r="BT55" s="51"/>
      <c r="BV55" s="32"/>
      <c r="BW55" s="32"/>
      <c r="CA55" s="32"/>
      <c r="CB55" s="32"/>
    </row>
    <row r="56" spans="2:80" x14ac:dyDescent="0.25">
      <c r="B56" s="22">
        <f>SUM(C36:C55)</f>
        <v>231.78571428571428</v>
      </c>
      <c r="C56" s="8"/>
      <c r="D56" s="1"/>
      <c r="E56" s="5"/>
      <c r="F56" s="8"/>
      <c r="M56" s="19"/>
      <c r="N56" s="59">
        <f>SUM(O36:O55)</f>
        <v>0</v>
      </c>
      <c r="O56" s="25"/>
      <c r="P56" s="60"/>
      <c r="Q56" s="60"/>
      <c r="R56" s="65"/>
      <c r="S56" s="60"/>
      <c r="Z56" s="32"/>
      <c r="AA56" s="32"/>
      <c r="AB56" s="32"/>
      <c r="AC56" s="4"/>
      <c r="AL56" s="32"/>
      <c r="AM56" s="32"/>
      <c r="AN56" s="32"/>
      <c r="AQ56" s="32"/>
      <c r="AR56" s="52"/>
      <c r="AS56" s="4"/>
      <c r="AV56" s="32"/>
      <c r="AW56" s="32"/>
      <c r="AX56" s="4"/>
      <c r="AZ56" s="32"/>
      <c r="BA56" s="32"/>
      <c r="BB56" s="32"/>
      <c r="BC56" s="32"/>
      <c r="BF56" s="32"/>
      <c r="BG56" s="32"/>
      <c r="BH56" s="32"/>
      <c r="BL56" s="32"/>
      <c r="BM56" s="32"/>
      <c r="BN56" s="32"/>
      <c r="BO56" s="4"/>
      <c r="BQ56" s="32"/>
      <c r="BR56" s="32"/>
      <c r="BS56" s="4"/>
      <c r="BV56" s="32"/>
      <c r="BW56" s="32"/>
      <c r="CA56" s="32"/>
      <c r="CB56" s="32"/>
    </row>
    <row r="57" spans="2:80" x14ac:dyDescent="0.25">
      <c r="B57" s="2" t="s">
        <v>37</v>
      </c>
      <c r="C57" s="45">
        <v>11.928571428571429</v>
      </c>
      <c r="D57">
        <v>13</v>
      </c>
      <c r="E57" s="3">
        <v>3.1</v>
      </c>
      <c r="F57" s="8"/>
      <c r="G57" s="15">
        <v>4569</v>
      </c>
      <c r="H57" s="32">
        <v>69.749112754075981</v>
      </c>
      <c r="I57" s="42"/>
      <c r="J57" s="35">
        <f t="shared" ref="J57:J73" si="14">C57*D57</f>
        <v>155.07142857142858</v>
      </c>
      <c r="K57" s="11">
        <f t="shared" ref="K57:K67" si="15">C57*E57</f>
        <v>36.978571428571428</v>
      </c>
      <c r="L57" s="11">
        <f t="shared" si="2"/>
        <v>54.501642857142855</v>
      </c>
      <c r="M57" s="19">
        <f t="shared" si="3"/>
        <v>0.83200727356647786</v>
      </c>
      <c r="N57" s="59"/>
      <c r="O57" s="25"/>
      <c r="P57" s="60"/>
      <c r="Q57" s="60"/>
      <c r="R57" s="65"/>
      <c r="S57" s="60"/>
      <c r="Y57" s="32"/>
      <c r="Z57" s="32"/>
      <c r="AA57" s="32"/>
      <c r="AB57" s="32"/>
      <c r="AC57" s="4"/>
      <c r="AI57" s="51"/>
      <c r="AJ57" s="51"/>
      <c r="AL57" s="32"/>
      <c r="AM57" s="32"/>
      <c r="AN57" s="32"/>
      <c r="AQ57" s="32"/>
      <c r="AR57" s="52"/>
      <c r="AS57" s="4"/>
      <c r="AT57" s="51"/>
      <c r="AV57" s="32"/>
      <c r="AW57" s="32"/>
      <c r="AX57" s="4"/>
      <c r="AZ57" s="32"/>
      <c r="BA57" s="32"/>
      <c r="BB57" s="32"/>
      <c r="BC57" s="32"/>
      <c r="BF57" s="32"/>
      <c r="BG57" s="32"/>
      <c r="BH57" s="32"/>
      <c r="BI57" s="51"/>
      <c r="BL57" s="32"/>
      <c r="BM57" s="32"/>
      <c r="BN57" s="32"/>
      <c r="BO57" s="4"/>
      <c r="BQ57" s="32"/>
      <c r="BR57" s="32"/>
      <c r="BS57" s="4"/>
      <c r="BT57" s="51"/>
      <c r="BV57" s="32"/>
      <c r="BW57" s="32"/>
      <c r="CA57" s="32"/>
      <c r="CB57" s="32"/>
    </row>
    <row r="58" spans="2:80" x14ac:dyDescent="0.25">
      <c r="B58" s="2" t="s">
        <v>38</v>
      </c>
      <c r="C58" s="45">
        <v>21.214285714285715</v>
      </c>
      <c r="D58">
        <v>12</v>
      </c>
      <c r="E58" s="3">
        <v>2.8</v>
      </c>
      <c r="F58" s="8"/>
      <c r="G58" s="15">
        <v>3439</v>
      </c>
      <c r="H58" s="32">
        <v>49.635161191004855</v>
      </c>
      <c r="I58" s="42"/>
      <c r="J58" s="35">
        <f t="shared" si="14"/>
        <v>254.57142857142858</v>
      </c>
      <c r="K58" s="11">
        <f t="shared" si="15"/>
        <v>59.4</v>
      </c>
      <c r="L58" s="11">
        <f t="shared" ref="L58:L73" si="16">(C58*G58/1000)</f>
        <v>72.955928571428586</v>
      </c>
      <c r="M58" s="19">
        <f t="shared" ref="M58:M73" si="17">(C58*H58/1000)</f>
        <v>1.0529744909806031</v>
      </c>
      <c r="N58" s="59"/>
      <c r="O58" s="25"/>
      <c r="P58" s="60"/>
      <c r="Q58" s="60"/>
      <c r="R58" s="65"/>
      <c r="S58" s="60"/>
      <c r="Y58" s="32"/>
      <c r="Z58" s="32"/>
      <c r="AA58" s="32"/>
      <c r="AB58" s="32"/>
      <c r="AC58" s="4"/>
      <c r="AI58" s="51"/>
      <c r="AL58" s="32"/>
      <c r="AM58" s="32"/>
      <c r="AN58" s="32"/>
      <c r="AQ58" s="32"/>
      <c r="AR58" s="52"/>
      <c r="AS58" s="4"/>
      <c r="AT58" s="51"/>
      <c r="AV58" s="32"/>
      <c r="AW58" s="32"/>
      <c r="AX58" s="4"/>
      <c r="AZ58" s="32"/>
      <c r="BA58" s="32"/>
      <c r="BB58" s="32"/>
      <c r="BC58" s="32"/>
      <c r="BF58" s="32"/>
      <c r="BG58" s="32"/>
      <c r="BH58" s="32"/>
      <c r="BI58" s="51"/>
      <c r="BL58" s="32"/>
      <c r="BM58" s="32"/>
      <c r="BN58" s="32"/>
      <c r="BO58" s="4"/>
      <c r="BQ58" s="32"/>
      <c r="BR58" s="32"/>
      <c r="BS58" s="4"/>
      <c r="BT58" s="51"/>
      <c r="BV58" s="32"/>
      <c r="BW58" s="32"/>
      <c r="CA58" s="32"/>
      <c r="CB58" s="32"/>
    </row>
    <row r="59" spans="2:80" x14ac:dyDescent="0.25">
      <c r="B59" s="2" t="s">
        <v>39</v>
      </c>
      <c r="C59" s="45">
        <v>12.357142857142858</v>
      </c>
      <c r="D59">
        <v>9.4</v>
      </c>
      <c r="E59" s="3">
        <v>2.2000000000000002</v>
      </c>
      <c r="F59" s="8"/>
      <c r="G59" s="15">
        <v>1280</v>
      </c>
      <c r="H59" s="15">
        <v>24</v>
      </c>
      <c r="J59" s="35">
        <f t="shared" si="14"/>
        <v>116.15714285714287</v>
      </c>
      <c r="K59" s="11">
        <f t="shared" si="15"/>
        <v>27.18571428571429</v>
      </c>
      <c r="L59" s="11">
        <f t="shared" si="16"/>
        <v>15.817142857142859</v>
      </c>
      <c r="M59" s="19">
        <f t="shared" si="17"/>
        <v>0.29657142857142854</v>
      </c>
      <c r="N59" s="59"/>
      <c r="O59" s="25"/>
      <c r="P59" s="60"/>
      <c r="Q59" s="60"/>
      <c r="R59" s="65"/>
      <c r="S59" s="60"/>
      <c r="Y59" s="32"/>
      <c r="Z59" s="32"/>
      <c r="AA59" s="32"/>
      <c r="AB59" s="32"/>
      <c r="AC59" s="4"/>
      <c r="AI59" s="51"/>
      <c r="AL59" s="32"/>
      <c r="AM59" s="32"/>
      <c r="AN59" s="32"/>
      <c r="AQ59" s="32"/>
      <c r="AR59" s="52"/>
      <c r="AS59" s="4"/>
      <c r="AT59" s="51"/>
      <c r="AV59" s="32"/>
      <c r="AW59" s="32"/>
      <c r="AX59" s="4"/>
      <c r="AZ59" s="32"/>
      <c r="BA59" s="32"/>
      <c r="BB59" s="32"/>
      <c r="BC59" s="32"/>
      <c r="BF59" s="32"/>
      <c r="BG59" s="32"/>
      <c r="BH59" s="32"/>
      <c r="BI59" s="51"/>
      <c r="BL59" s="32"/>
      <c r="BM59" s="32"/>
      <c r="BN59" s="32"/>
      <c r="BO59" s="4"/>
      <c r="BQ59" s="32"/>
      <c r="BR59" s="32"/>
      <c r="BS59" s="4"/>
      <c r="BT59" s="51"/>
      <c r="BV59" s="32"/>
      <c r="BW59" s="32"/>
      <c r="CA59" s="32"/>
      <c r="CB59" s="32"/>
    </row>
    <row r="60" spans="2:80" x14ac:dyDescent="0.25">
      <c r="B60" s="2" t="s">
        <v>40</v>
      </c>
      <c r="C60" s="45">
        <v>6.0714285714285712</v>
      </c>
      <c r="D60">
        <v>11</v>
      </c>
      <c r="E60" s="3">
        <v>3.3</v>
      </c>
      <c r="F60" s="8"/>
      <c r="G60" s="15">
        <v>2429.5935545935549</v>
      </c>
      <c r="H60" s="15">
        <v>50.1</v>
      </c>
      <c r="J60" s="35">
        <f t="shared" si="14"/>
        <v>66.785714285714278</v>
      </c>
      <c r="K60" s="11">
        <f t="shared" si="15"/>
        <v>20.035714285714285</v>
      </c>
      <c r="L60" s="11">
        <f t="shared" si="16"/>
        <v>14.751103724318011</v>
      </c>
      <c r="M60" s="19">
        <f t="shared" si="17"/>
        <v>0.30417857142857146</v>
      </c>
      <c r="N60" s="59"/>
      <c r="O60" s="25"/>
      <c r="P60" s="60"/>
      <c r="Q60" s="60"/>
      <c r="R60" s="65"/>
      <c r="S60" s="60"/>
      <c r="Y60" s="32"/>
      <c r="Z60" s="32"/>
      <c r="AA60" s="32"/>
      <c r="AB60" s="32"/>
      <c r="AC60" s="4"/>
      <c r="AI60" s="51"/>
      <c r="AL60" s="32"/>
      <c r="AM60" s="32"/>
      <c r="AN60" s="32"/>
      <c r="AQ60" s="32"/>
      <c r="AR60" s="52"/>
      <c r="AS60" s="4"/>
      <c r="AT60" s="51"/>
      <c r="AV60" s="32"/>
      <c r="AW60" s="32"/>
      <c r="AX60" s="4"/>
      <c r="AZ60" s="32"/>
      <c r="BA60" s="32"/>
      <c r="BB60" s="32"/>
      <c r="BC60" s="32"/>
      <c r="BF60" s="32"/>
      <c r="BG60" s="32"/>
      <c r="BH60" s="32"/>
      <c r="BI60" s="51"/>
      <c r="BL60" s="32"/>
      <c r="BM60" s="32"/>
      <c r="BN60" s="32"/>
      <c r="BO60" s="4"/>
      <c r="BQ60" s="32"/>
      <c r="BR60" s="32"/>
      <c r="BS60" s="4"/>
      <c r="BT60" s="51"/>
      <c r="BV60" s="32"/>
      <c r="BW60" s="32"/>
      <c r="CA60" s="32"/>
      <c r="CB60" s="32"/>
    </row>
    <row r="61" spans="2:80" x14ac:dyDescent="0.25">
      <c r="B61" s="2" t="s">
        <v>41</v>
      </c>
      <c r="C61" s="45">
        <v>1.7142857142857142</v>
      </c>
      <c r="D61">
        <v>14</v>
      </c>
      <c r="E61" s="4">
        <v>2.2000000000000002</v>
      </c>
      <c r="F61" s="8"/>
      <c r="G61" s="15">
        <v>2360</v>
      </c>
      <c r="H61" s="15">
        <v>29</v>
      </c>
      <c r="J61" s="35">
        <f t="shared" si="14"/>
        <v>24</v>
      </c>
      <c r="K61" s="11">
        <f t="shared" si="15"/>
        <v>3.7714285714285714</v>
      </c>
      <c r="L61" s="11">
        <f t="shared" si="16"/>
        <v>4.0457142857142854</v>
      </c>
      <c r="M61" s="19">
        <f t="shared" si="17"/>
        <v>4.9714285714285711E-2</v>
      </c>
      <c r="N61" s="59"/>
      <c r="O61" s="25"/>
      <c r="P61" s="60"/>
      <c r="Q61" s="60"/>
      <c r="R61" s="65"/>
      <c r="S61" s="60"/>
      <c r="Y61" s="32"/>
      <c r="Z61" s="32"/>
      <c r="AA61" s="32"/>
      <c r="AB61" s="32"/>
      <c r="AC61" s="4"/>
      <c r="AI61" s="51"/>
      <c r="AL61" s="32"/>
      <c r="AM61" s="32"/>
      <c r="AN61" s="32"/>
      <c r="AQ61" s="32"/>
      <c r="AR61" s="52"/>
      <c r="AS61" s="4"/>
      <c r="AT61" s="51"/>
      <c r="AV61" s="32"/>
      <c r="AW61" s="32"/>
      <c r="AX61" s="4"/>
      <c r="AZ61" s="32"/>
      <c r="BA61" s="32"/>
      <c r="BB61" s="32"/>
      <c r="BC61" s="32"/>
      <c r="BF61" s="32"/>
      <c r="BG61" s="32"/>
      <c r="BH61" s="32"/>
      <c r="BI61" s="51"/>
      <c r="BL61" s="32"/>
      <c r="BM61" s="32"/>
      <c r="BN61" s="32"/>
      <c r="BO61" s="4"/>
      <c r="BQ61" s="32"/>
      <c r="BR61" s="32"/>
      <c r="BS61" s="4"/>
      <c r="BT61" s="51"/>
      <c r="BV61" s="32"/>
      <c r="BW61" s="32"/>
      <c r="CA61" s="32"/>
      <c r="CB61" s="32"/>
    </row>
    <row r="62" spans="2:80" x14ac:dyDescent="0.25">
      <c r="B62" s="2" t="s">
        <v>42</v>
      </c>
      <c r="C62" s="45">
        <v>6</v>
      </c>
      <c r="D62">
        <v>25</v>
      </c>
      <c r="E62" s="3">
        <v>2.7</v>
      </c>
      <c r="F62" s="8"/>
      <c r="G62" s="15">
        <v>9094</v>
      </c>
      <c r="H62" s="15">
        <v>0</v>
      </c>
      <c r="J62" s="35">
        <f t="shared" si="14"/>
        <v>150</v>
      </c>
      <c r="K62" s="11">
        <f t="shared" si="15"/>
        <v>16.200000000000003</v>
      </c>
      <c r="L62" s="11">
        <f t="shared" si="16"/>
        <v>54.564</v>
      </c>
      <c r="M62" s="19">
        <f t="shared" si="17"/>
        <v>0</v>
      </c>
      <c r="N62" s="59"/>
      <c r="O62" s="25"/>
      <c r="P62" s="60"/>
      <c r="Q62" s="60"/>
      <c r="R62" s="65"/>
      <c r="S62" s="60"/>
      <c r="Y62" s="32"/>
      <c r="Z62" s="32"/>
      <c r="AA62" s="32"/>
      <c r="AB62" s="32"/>
      <c r="AC62" s="4"/>
      <c r="AI62" s="51"/>
      <c r="AL62" s="32"/>
      <c r="AM62" s="32"/>
      <c r="AN62" s="32"/>
      <c r="AQ62" s="32"/>
      <c r="AR62" s="52"/>
      <c r="AS62" s="4"/>
      <c r="AT62" s="51"/>
      <c r="AV62" s="32"/>
      <c r="AW62" s="32"/>
      <c r="AX62" s="4"/>
      <c r="AZ62" s="32"/>
      <c r="BA62" s="32"/>
      <c r="BB62" s="32"/>
      <c r="BC62" s="32"/>
      <c r="BF62" s="32"/>
      <c r="BG62" s="32"/>
      <c r="BH62" s="32"/>
      <c r="BI62" s="51"/>
      <c r="BL62" s="32"/>
      <c r="BM62" s="32"/>
      <c r="BN62" s="32"/>
      <c r="BO62" s="4"/>
      <c r="BQ62" s="32"/>
      <c r="BR62" s="32"/>
      <c r="BS62" s="4"/>
      <c r="BT62" s="51"/>
      <c r="BV62" s="32"/>
      <c r="BW62" s="32"/>
      <c r="CA62" s="32"/>
      <c r="CB62" s="32"/>
    </row>
    <row r="63" spans="2:80" x14ac:dyDescent="0.25">
      <c r="B63" s="44" t="s">
        <v>104</v>
      </c>
      <c r="C63" s="46">
        <v>2.8571428571428572</v>
      </c>
      <c r="D63">
        <v>-1</v>
      </c>
      <c r="E63" s="3">
        <v>1.4</v>
      </c>
      <c r="F63" s="8"/>
      <c r="G63" s="15">
        <v>9094</v>
      </c>
      <c r="H63" s="15">
        <v>0</v>
      </c>
      <c r="J63" s="35">
        <f t="shared" si="14"/>
        <v>-2.8571428571428572</v>
      </c>
      <c r="K63" s="11">
        <f t="shared" si="15"/>
        <v>4</v>
      </c>
      <c r="L63" s="11">
        <f t="shared" si="16"/>
        <v>25.982857142857146</v>
      </c>
      <c r="M63" s="19">
        <f t="shared" si="17"/>
        <v>0</v>
      </c>
      <c r="N63" s="59"/>
      <c r="O63" s="25"/>
      <c r="P63" s="60"/>
      <c r="Q63" s="60"/>
      <c r="R63" s="65"/>
      <c r="S63" s="60"/>
    </row>
    <row r="64" spans="2:80" x14ac:dyDescent="0.25">
      <c r="B64" s="2" t="s">
        <v>43</v>
      </c>
      <c r="C64" s="45">
        <v>9</v>
      </c>
      <c r="D64">
        <v>17.5</v>
      </c>
      <c r="E64" s="4">
        <v>1.36</v>
      </c>
      <c r="F64" s="8"/>
      <c r="G64" s="15">
        <v>8990</v>
      </c>
      <c r="H64" s="15">
        <v>0</v>
      </c>
      <c r="J64" s="35">
        <f t="shared" si="14"/>
        <v>157.5</v>
      </c>
      <c r="K64" s="11">
        <f t="shared" si="15"/>
        <v>12.24</v>
      </c>
      <c r="L64" s="11">
        <f t="shared" si="16"/>
        <v>80.91</v>
      </c>
      <c r="M64" s="19">
        <f t="shared" si="17"/>
        <v>0</v>
      </c>
      <c r="N64" s="59"/>
      <c r="O64" s="25"/>
      <c r="P64" s="60"/>
      <c r="Q64" s="60"/>
      <c r="R64" s="65"/>
      <c r="S64" s="60"/>
      <c r="Y64" s="32"/>
      <c r="Z64" s="32"/>
      <c r="AA64" s="32"/>
      <c r="AB64" s="32"/>
      <c r="AC64" s="4"/>
      <c r="AI64" s="51"/>
      <c r="AL64" s="32"/>
      <c r="AM64" s="32"/>
      <c r="AN64" s="32"/>
      <c r="AQ64" s="32"/>
      <c r="AR64" s="52"/>
      <c r="AS64" s="4"/>
      <c r="AT64" s="51"/>
      <c r="AV64" s="32"/>
      <c r="AW64" s="32"/>
      <c r="AX64" s="4"/>
      <c r="AZ64" s="32"/>
      <c r="BA64" s="32"/>
      <c r="BB64" s="32"/>
      <c r="BC64" s="32"/>
      <c r="BF64" s="32"/>
      <c r="BG64" s="32"/>
      <c r="BH64" s="32"/>
      <c r="BI64" s="51"/>
      <c r="BL64" s="32"/>
      <c r="BM64" s="32"/>
      <c r="BN64" s="32"/>
      <c r="BO64" s="4"/>
      <c r="BQ64" s="32"/>
      <c r="BR64" s="32"/>
      <c r="BS64" s="4"/>
      <c r="BT64" s="51"/>
      <c r="BV64" s="32"/>
      <c r="BW64" s="32"/>
      <c r="CA64" s="32"/>
      <c r="CB64" s="32"/>
    </row>
    <row r="65" spans="2:83" x14ac:dyDescent="0.25">
      <c r="B65" s="2" t="s">
        <v>44</v>
      </c>
      <c r="C65" s="45">
        <v>7.3571428571428568</v>
      </c>
      <c r="D65">
        <v>18</v>
      </c>
      <c r="E65" s="4">
        <v>2.6</v>
      </c>
      <c r="F65" s="8"/>
      <c r="G65" s="15">
        <v>5165</v>
      </c>
      <c r="H65" s="15">
        <v>73.400000000000006</v>
      </c>
      <c r="J65" s="35">
        <f t="shared" si="14"/>
        <v>132.42857142857142</v>
      </c>
      <c r="K65" s="11">
        <f t="shared" si="15"/>
        <v>19.12857142857143</v>
      </c>
      <c r="L65" s="11">
        <f t="shared" si="16"/>
        <v>37.999642857142852</v>
      </c>
      <c r="M65" s="19">
        <f t="shared" si="17"/>
        <v>0.54001428571428578</v>
      </c>
      <c r="N65" s="59"/>
      <c r="O65" s="25"/>
      <c r="P65" s="60"/>
      <c r="Q65" s="60"/>
      <c r="R65" s="65"/>
      <c r="S65" s="60"/>
      <c r="Y65" s="32"/>
      <c r="Z65" s="32"/>
      <c r="AA65" s="32"/>
      <c r="AB65" s="32"/>
      <c r="AC65" s="4"/>
      <c r="AI65" s="51"/>
      <c r="AL65" s="32"/>
      <c r="AM65" s="32"/>
      <c r="AN65" s="32"/>
      <c r="AQ65" s="32"/>
      <c r="AR65" s="52"/>
      <c r="AS65" s="4"/>
      <c r="AT65" s="51"/>
      <c r="AV65" s="32"/>
      <c r="AW65" s="32"/>
      <c r="AX65" s="4"/>
      <c r="AZ65" s="32"/>
      <c r="BA65" s="32"/>
      <c r="BB65" s="32"/>
      <c r="BC65" s="32"/>
      <c r="BF65" s="32"/>
      <c r="BG65" s="32"/>
      <c r="BH65" s="32"/>
      <c r="BI65" s="51"/>
      <c r="BL65" s="32"/>
      <c r="BM65" s="32"/>
      <c r="BN65" s="32"/>
      <c r="BO65" s="4"/>
      <c r="BQ65" s="32"/>
      <c r="BR65" s="32"/>
      <c r="BS65" s="4"/>
      <c r="BT65" s="51"/>
      <c r="BV65" s="32"/>
      <c r="BW65" s="32"/>
      <c r="CA65" s="32"/>
      <c r="CB65" s="32"/>
    </row>
    <row r="66" spans="2:83" x14ac:dyDescent="0.25">
      <c r="B66" s="2" t="s">
        <v>45</v>
      </c>
      <c r="C66" s="45">
        <v>25.142857142857142</v>
      </c>
      <c r="D66">
        <v>9</v>
      </c>
      <c r="E66" s="4">
        <v>3.4</v>
      </c>
      <c r="F66" s="8"/>
      <c r="G66" s="15">
        <v>1000</v>
      </c>
      <c r="H66" s="15">
        <v>10</v>
      </c>
      <c r="J66" s="35">
        <f t="shared" si="14"/>
        <v>226.28571428571428</v>
      </c>
      <c r="K66" s="11">
        <f t="shared" si="15"/>
        <v>85.48571428571428</v>
      </c>
      <c r="L66" s="11">
        <f t="shared" si="16"/>
        <v>25.142857142857142</v>
      </c>
      <c r="M66" s="19">
        <f t="shared" si="17"/>
        <v>0.25142857142857139</v>
      </c>
      <c r="N66" s="59"/>
      <c r="O66" s="25"/>
      <c r="P66" s="60"/>
      <c r="Q66" s="60"/>
      <c r="R66" s="65"/>
      <c r="S66" s="60"/>
      <c r="Y66" s="32"/>
      <c r="Z66" s="32"/>
      <c r="AA66" s="32"/>
      <c r="AB66" s="32"/>
      <c r="AC66" s="4"/>
      <c r="AI66" s="51"/>
      <c r="AL66" s="32"/>
      <c r="AM66" s="32"/>
      <c r="AN66" s="32"/>
      <c r="AQ66" s="32"/>
      <c r="AR66" s="52"/>
      <c r="AS66" s="4"/>
      <c r="AT66" s="51"/>
      <c r="AV66" s="32"/>
      <c r="AW66" s="32"/>
      <c r="AX66" s="4"/>
      <c r="AZ66" s="32"/>
      <c r="BA66" s="32"/>
      <c r="BB66" s="32"/>
      <c r="BC66" s="32"/>
      <c r="BF66" s="32"/>
      <c r="BG66" s="32"/>
      <c r="BH66" s="32"/>
      <c r="BI66" s="51"/>
      <c r="BL66" s="32"/>
      <c r="BM66" s="32"/>
      <c r="BN66" s="32"/>
      <c r="BO66" s="4"/>
      <c r="BQ66" s="32"/>
      <c r="BR66" s="32"/>
      <c r="BS66" s="4"/>
      <c r="BT66" s="51"/>
      <c r="BV66" s="32"/>
      <c r="BW66" s="32"/>
      <c r="CA66" s="32"/>
      <c r="CB66" s="32"/>
    </row>
    <row r="67" spans="2:83" x14ac:dyDescent="0.25">
      <c r="B67" s="2" t="s">
        <v>46</v>
      </c>
      <c r="C67" s="45">
        <v>25.071428571428573</v>
      </c>
      <c r="D67">
        <v>11</v>
      </c>
      <c r="E67" s="4">
        <v>4.4000000000000004</v>
      </c>
      <c r="F67" s="8"/>
      <c r="G67" s="15">
        <v>500</v>
      </c>
      <c r="H67" s="15">
        <v>20</v>
      </c>
      <c r="J67" s="35">
        <f t="shared" si="14"/>
        <v>275.78571428571428</v>
      </c>
      <c r="K67" s="11">
        <f t="shared" si="15"/>
        <v>110.31428571428573</v>
      </c>
      <c r="L67" s="11">
        <f t="shared" si="16"/>
        <v>12.535714285714286</v>
      </c>
      <c r="M67" s="19">
        <f t="shared" si="17"/>
        <v>0.50142857142857145</v>
      </c>
      <c r="N67" s="59"/>
      <c r="O67" s="25"/>
      <c r="P67" s="60"/>
      <c r="Q67" s="60"/>
      <c r="R67" s="65"/>
      <c r="S67" s="60"/>
      <c r="Y67" s="32"/>
      <c r="Z67" s="32"/>
      <c r="AA67" s="32"/>
      <c r="AB67" s="32"/>
      <c r="AC67" s="4"/>
      <c r="AI67" s="51"/>
      <c r="AL67" s="32"/>
      <c r="AM67" s="32"/>
      <c r="AN67" s="32"/>
      <c r="AQ67" s="32"/>
      <c r="AR67" s="52"/>
      <c r="AS67" s="4"/>
      <c r="AT67" s="51"/>
      <c r="AV67" s="32"/>
      <c r="AW67" s="32"/>
      <c r="AX67" s="4"/>
      <c r="AZ67" s="32"/>
      <c r="BA67" s="32"/>
      <c r="BB67" s="32"/>
      <c r="BC67" s="32"/>
      <c r="BF67" s="32"/>
      <c r="BG67" s="32"/>
      <c r="BH67" s="32"/>
      <c r="BI67" s="51"/>
      <c r="BL67" s="32"/>
      <c r="BM67" s="32"/>
      <c r="BN67" s="32"/>
      <c r="BO67" s="4"/>
      <c r="BQ67" s="32"/>
      <c r="BR67" s="32"/>
      <c r="BS67" s="4"/>
      <c r="BT67" s="51"/>
      <c r="BV67" s="32"/>
      <c r="BW67" s="32"/>
      <c r="CA67" s="32"/>
      <c r="CB67" s="32"/>
    </row>
    <row r="68" spans="2:83" x14ac:dyDescent="0.25">
      <c r="B68" s="2" t="s">
        <v>47</v>
      </c>
      <c r="C68" s="45">
        <v>15.142857142857142</v>
      </c>
      <c r="D68">
        <v>14</v>
      </c>
      <c r="E68" s="3">
        <v>0.92</v>
      </c>
      <c r="F68" s="8"/>
      <c r="G68" s="15">
        <v>3412</v>
      </c>
      <c r="H68" s="15">
        <v>43.5</v>
      </c>
      <c r="J68" s="35">
        <f t="shared" si="14"/>
        <v>212</v>
      </c>
      <c r="K68" s="11">
        <f t="shared" ref="K68:K69" si="18">C68*E68</f>
        <v>13.931428571428572</v>
      </c>
      <c r="L68" s="11">
        <f t="shared" si="16"/>
        <v>51.667428571428573</v>
      </c>
      <c r="M68" s="19">
        <f t="shared" si="17"/>
        <v>0.6587142857142857</v>
      </c>
      <c r="N68" s="59"/>
      <c r="O68" s="25"/>
      <c r="P68" s="60"/>
      <c r="Q68" s="60"/>
      <c r="R68" s="65"/>
      <c r="S68" s="60"/>
      <c r="Y68" s="32"/>
      <c r="Z68" s="32"/>
      <c r="AA68" s="32"/>
      <c r="AB68" s="32"/>
      <c r="AC68" s="4"/>
      <c r="AI68" s="51"/>
      <c r="AL68" s="32"/>
      <c r="AM68" s="32"/>
      <c r="AN68" s="32"/>
      <c r="AQ68" s="32"/>
      <c r="AR68" s="52"/>
      <c r="AS68" s="4"/>
      <c r="AT68" s="51"/>
      <c r="AV68" s="32"/>
      <c r="AW68" s="32"/>
      <c r="AX68" s="4"/>
      <c r="AZ68" s="32"/>
      <c r="BA68" s="32"/>
      <c r="BB68" s="32"/>
      <c r="BC68" s="32"/>
      <c r="BF68" s="32"/>
      <c r="BG68" s="32"/>
      <c r="BH68" s="32"/>
      <c r="BI68" s="51"/>
      <c r="BL68" s="32"/>
      <c r="BM68" s="32"/>
      <c r="BN68" s="32"/>
      <c r="BO68" s="4"/>
      <c r="BQ68" s="32"/>
      <c r="BR68" s="32"/>
      <c r="BS68" s="4"/>
      <c r="BT68" s="51"/>
      <c r="BV68" s="32"/>
      <c r="BW68" s="32"/>
      <c r="CA68" s="32"/>
      <c r="CB68" s="32"/>
    </row>
    <row r="69" spans="2:83" x14ac:dyDescent="0.25">
      <c r="B69" s="2" t="s">
        <v>105</v>
      </c>
      <c r="C69" s="45">
        <v>2.2142857142857144</v>
      </c>
      <c r="D69">
        <v>17</v>
      </c>
      <c r="E69" s="3">
        <v>3.3</v>
      </c>
      <c r="F69" s="8"/>
      <c r="G69" s="15">
        <v>2342</v>
      </c>
      <c r="H69" s="15">
        <v>43.5</v>
      </c>
      <c r="J69" s="35">
        <f t="shared" si="14"/>
        <v>37.642857142857146</v>
      </c>
      <c r="K69" s="11">
        <f t="shared" si="18"/>
        <v>7.3071428571428569</v>
      </c>
      <c r="L69" s="11">
        <f t="shared" si="16"/>
        <v>5.1858571428571434</v>
      </c>
      <c r="M69" s="19">
        <f t="shared" si="17"/>
        <v>9.6321428571428586E-2</v>
      </c>
      <c r="N69" s="59"/>
      <c r="O69" s="25"/>
      <c r="P69" s="60"/>
      <c r="Q69" s="60"/>
      <c r="R69" s="65"/>
      <c r="S69" s="60"/>
      <c r="Y69" s="32"/>
      <c r="Z69" s="32"/>
      <c r="AA69" s="32"/>
      <c r="AB69" s="32"/>
      <c r="AC69" s="4"/>
      <c r="AI69" s="51"/>
      <c r="AL69" s="32"/>
      <c r="AM69" s="32"/>
      <c r="AN69" s="32"/>
      <c r="AQ69" s="32"/>
      <c r="AR69" s="52"/>
      <c r="AS69" s="4"/>
      <c r="AT69" s="51"/>
      <c r="AV69" s="32"/>
      <c r="AW69" s="32"/>
      <c r="AX69" s="4"/>
      <c r="AZ69" s="32"/>
      <c r="BA69" s="32"/>
      <c r="BB69" s="32"/>
      <c r="BC69" s="32"/>
      <c r="BF69" s="32"/>
      <c r="BG69" s="32"/>
      <c r="BH69" s="32"/>
      <c r="BI69" s="51"/>
      <c r="BL69" s="32"/>
      <c r="BM69" s="32"/>
      <c r="BN69" s="32"/>
      <c r="BO69" s="4"/>
      <c r="BQ69" s="32"/>
      <c r="BR69" s="32"/>
      <c r="BS69" s="4"/>
      <c r="BT69" s="51"/>
      <c r="BV69" s="32"/>
      <c r="BW69" s="32"/>
      <c r="CA69" s="32"/>
      <c r="CB69" s="32"/>
    </row>
    <row r="70" spans="2:83" x14ac:dyDescent="0.25">
      <c r="B70" s="2" t="s">
        <v>48</v>
      </c>
      <c r="C70" s="45">
        <v>219.85714285714286</v>
      </c>
      <c r="D70">
        <v>1</v>
      </c>
      <c r="E70" s="4">
        <v>1.9</v>
      </c>
      <c r="F70" s="8"/>
      <c r="G70" s="15">
        <v>303</v>
      </c>
      <c r="H70" s="15">
        <v>0.7</v>
      </c>
      <c r="J70" s="35">
        <f t="shared" si="14"/>
        <v>219.85714285714286</v>
      </c>
      <c r="K70" s="11">
        <f>C70*E70</f>
        <v>417.7285714285714</v>
      </c>
      <c r="L70" s="11">
        <f t="shared" si="16"/>
        <v>66.616714285714295</v>
      </c>
      <c r="M70" s="19">
        <f t="shared" si="17"/>
        <v>0.15390000000000001</v>
      </c>
      <c r="N70" s="59"/>
      <c r="O70" s="25"/>
      <c r="P70" s="60"/>
      <c r="Q70" s="60"/>
      <c r="R70" s="65"/>
      <c r="S70" s="60"/>
      <c r="Y70" s="32"/>
      <c r="Z70" s="32"/>
      <c r="AA70" s="32"/>
      <c r="AB70" s="32"/>
      <c r="AC70" s="4"/>
      <c r="AI70" s="51"/>
      <c r="AL70" s="32"/>
      <c r="AM70" s="32"/>
      <c r="AN70" s="32"/>
      <c r="AQ70" s="32"/>
      <c r="AR70" s="52"/>
      <c r="AS70" s="4"/>
      <c r="AT70" s="51"/>
      <c r="AV70" s="32"/>
      <c r="AW70" s="32"/>
      <c r="AX70" s="4"/>
      <c r="AZ70" s="32"/>
      <c r="BA70" s="32"/>
      <c r="BB70" s="32"/>
      <c r="BC70" s="32"/>
      <c r="BF70" s="32"/>
      <c r="BG70" s="32"/>
      <c r="BH70" s="32"/>
      <c r="BI70" s="51"/>
      <c r="BL70" s="32"/>
      <c r="BM70" s="32"/>
      <c r="BN70" s="32"/>
      <c r="BO70" s="4"/>
      <c r="BQ70" s="32"/>
      <c r="BR70" s="32"/>
      <c r="BS70" s="4"/>
      <c r="BT70" s="51"/>
      <c r="BV70" s="32"/>
      <c r="BW70" s="32"/>
      <c r="CA70" s="32"/>
      <c r="CB70" s="32"/>
    </row>
    <row r="71" spans="2:83" x14ac:dyDescent="0.25">
      <c r="B71" s="2" t="s">
        <v>49</v>
      </c>
      <c r="C71" s="45">
        <v>5.3571428571428568</v>
      </c>
      <c r="D71">
        <v>8</v>
      </c>
      <c r="E71" s="4">
        <v>1.1000000000000001</v>
      </c>
      <c r="F71" s="8"/>
      <c r="G71" s="15">
        <v>8134</v>
      </c>
      <c r="H71" s="15">
        <v>0</v>
      </c>
      <c r="J71" s="35">
        <f t="shared" si="14"/>
        <v>42.857142857142854</v>
      </c>
      <c r="K71" s="11">
        <f>C71*E71</f>
        <v>5.8928571428571432</v>
      </c>
      <c r="L71" s="11">
        <f t="shared" si="16"/>
        <v>43.575000000000003</v>
      </c>
      <c r="M71" s="19">
        <f t="shared" si="17"/>
        <v>0</v>
      </c>
      <c r="N71" s="59"/>
      <c r="O71" s="25"/>
      <c r="P71" s="60"/>
      <c r="Q71" s="60"/>
      <c r="R71" s="65"/>
      <c r="S71" s="60"/>
      <c r="Y71" s="32"/>
      <c r="Z71" s="32"/>
      <c r="AA71" s="32"/>
      <c r="AB71" s="32"/>
      <c r="AC71" s="4"/>
      <c r="AI71" s="51"/>
      <c r="AL71" s="32"/>
      <c r="AM71" s="32"/>
      <c r="AN71" s="32"/>
      <c r="AQ71" s="32"/>
      <c r="AR71" s="52"/>
      <c r="AS71" s="4"/>
      <c r="AT71" s="51"/>
      <c r="AV71" s="32"/>
      <c r="AW71" s="32"/>
      <c r="AX71" s="4"/>
      <c r="AZ71" s="32"/>
      <c r="BA71" s="32"/>
      <c r="BB71" s="32"/>
      <c r="BC71" s="32"/>
      <c r="BF71" s="32"/>
      <c r="BG71" s="32"/>
      <c r="BH71" s="32"/>
      <c r="BI71" s="51"/>
      <c r="BL71" s="32"/>
      <c r="BM71" s="32"/>
      <c r="BN71" s="32"/>
      <c r="BO71" s="4"/>
      <c r="BQ71" s="32"/>
      <c r="BR71" s="32"/>
      <c r="BS71" s="4"/>
      <c r="BT71" s="51"/>
      <c r="BV71" s="32"/>
      <c r="BW71" s="32"/>
      <c r="CA71" s="32"/>
      <c r="CB71" s="32"/>
    </row>
    <row r="72" spans="2:83" x14ac:dyDescent="0.25">
      <c r="B72" s="2" t="s">
        <v>50</v>
      </c>
      <c r="C72" s="45">
        <v>67.3</v>
      </c>
      <c r="D72">
        <v>1.5</v>
      </c>
      <c r="E72" s="4">
        <v>2</v>
      </c>
      <c r="F72" s="8"/>
      <c r="G72" s="15">
        <v>8134</v>
      </c>
      <c r="H72" s="15">
        <v>0</v>
      </c>
      <c r="J72" s="35">
        <f t="shared" si="14"/>
        <v>100.94999999999999</v>
      </c>
      <c r="K72" s="11">
        <f>C72*E72</f>
        <v>134.6</v>
      </c>
      <c r="L72" s="11">
        <f t="shared" si="16"/>
        <v>547.41819999999996</v>
      </c>
      <c r="M72" s="19">
        <f t="shared" si="17"/>
        <v>0</v>
      </c>
      <c r="N72" s="59"/>
      <c r="O72" s="25"/>
      <c r="P72" s="60"/>
      <c r="Q72" s="60"/>
      <c r="R72" s="65"/>
      <c r="S72" s="60"/>
      <c r="Y72" s="32"/>
      <c r="Z72" s="32"/>
      <c r="AA72" s="32"/>
      <c r="AB72" s="32"/>
      <c r="AC72" s="4"/>
      <c r="AI72" s="51"/>
      <c r="AL72" s="32"/>
      <c r="AM72" s="32"/>
      <c r="AN72" s="32"/>
      <c r="AQ72" s="32"/>
      <c r="AR72" s="52"/>
      <c r="AS72" s="4"/>
      <c r="AT72" s="51"/>
      <c r="AV72" s="32"/>
      <c r="AW72" s="32"/>
      <c r="AX72" s="4"/>
      <c r="AZ72" s="32"/>
      <c r="BA72" s="32"/>
      <c r="BB72" s="32"/>
      <c r="BC72" s="32"/>
      <c r="BF72" s="32"/>
      <c r="BG72" s="32"/>
      <c r="BH72" s="32"/>
      <c r="BI72" s="51"/>
      <c r="BL72" s="32"/>
      <c r="BM72" s="32"/>
      <c r="BN72" s="32"/>
      <c r="BO72" s="4"/>
      <c r="BQ72" s="32"/>
      <c r="BR72" s="32"/>
      <c r="BS72" s="4"/>
      <c r="BT72" s="51"/>
      <c r="BV72" s="32"/>
      <c r="BW72" s="32"/>
      <c r="CA72" s="32"/>
      <c r="CB72" s="32"/>
    </row>
    <row r="73" spans="2:83" x14ac:dyDescent="0.25">
      <c r="B73" s="2" t="s">
        <v>51</v>
      </c>
      <c r="C73" s="45">
        <v>185.71428571428572</v>
      </c>
      <c r="D73">
        <v>0</v>
      </c>
      <c r="E73" s="4">
        <v>0.5</v>
      </c>
      <c r="F73" s="8"/>
      <c r="G73">
        <v>8134</v>
      </c>
      <c r="H73">
        <v>0</v>
      </c>
      <c r="J73" s="35">
        <f t="shared" si="14"/>
        <v>0</v>
      </c>
      <c r="K73" s="11">
        <f>C73*E73</f>
        <v>92.857142857142861</v>
      </c>
      <c r="L73" s="11">
        <f t="shared" si="16"/>
        <v>1510.6</v>
      </c>
      <c r="M73" s="19">
        <f t="shared" si="17"/>
        <v>0</v>
      </c>
      <c r="N73" s="59"/>
      <c r="O73" s="25"/>
      <c r="P73" s="60"/>
      <c r="Q73" s="60"/>
      <c r="R73" s="65"/>
      <c r="S73" s="60"/>
      <c r="Y73" s="32"/>
      <c r="Z73" s="32"/>
      <c r="AA73" s="32"/>
      <c r="AB73" s="32"/>
      <c r="AC73" s="4"/>
      <c r="AI73" s="51"/>
      <c r="AL73" s="32"/>
      <c r="AM73" s="32"/>
      <c r="AN73" s="32"/>
      <c r="AQ73" s="32"/>
      <c r="AR73" s="52"/>
      <c r="AS73" s="4"/>
      <c r="AT73" s="51"/>
      <c r="AV73" s="32"/>
      <c r="AW73" s="32"/>
      <c r="AX73" s="4"/>
      <c r="AZ73" s="32"/>
      <c r="BA73" s="32"/>
      <c r="BB73" s="32"/>
      <c r="BC73" s="32"/>
      <c r="BF73" s="32"/>
      <c r="BG73" s="32"/>
      <c r="BH73" s="32"/>
      <c r="BI73" s="51"/>
      <c r="BL73" s="32"/>
      <c r="BM73" s="32"/>
      <c r="BN73" s="32"/>
      <c r="BO73" s="4"/>
      <c r="BQ73" s="32"/>
      <c r="BR73" s="32"/>
      <c r="BS73" s="4"/>
      <c r="BT73" s="51"/>
      <c r="BV73" s="32"/>
      <c r="BW73" s="32"/>
      <c r="CA73" s="32"/>
      <c r="CB73" s="32"/>
    </row>
    <row r="74" spans="2:83" x14ac:dyDescent="0.25">
      <c r="B74" s="8">
        <f>SUM(C57:C73)</f>
        <v>624.29999999999995</v>
      </c>
      <c r="N74" s="62">
        <f>SUM(O57:O73)</f>
        <v>0</v>
      </c>
    </row>
    <row r="77" spans="2:83" s="10" customFormat="1" x14ac:dyDescent="0.25">
      <c r="B77" s="48"/>
      <c r="D77" s="16"/>
      <c r="I77" s="40"/>
      <c r="J77" s="38"/>
      <c r="K77" s="17"/>
      <c r="L77" s="17"/>
      <c r="M77" s="18"/>
      <c r="N77" s="54"/>
      <c r="O77" s="24"/>
      <c r="P77" s="55"/>
      <c r="Q77" s="55"/>
      <c r="R77" s="55"/>
      <c r="S77" s="5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</row>
    <row r="78" spans="2:83" s="10" customFormat="1" x14ac:dyDescent="0.25">
      <c r="B78" s="47"/>
      <c r="I78" s="40"/>
      <c r="N78" s="55"/>
      <c r="O78" s="24"/>
      <c r="P78" s="55"/>
      <c r="Q78" s="55"/>
      <c r="R78" s="55"/>
      <c r="S78" s="5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</row>
    <row r="79" spans="2:83" s="10" customFormat="1" x14ac:dyDescent="0.25">
      <c r="B79" s="15"/>
      <c r="I79" s="40"/>
      <c r="J79" s="38"/>
      <c r="K79" s="17"/>
      <c r="L79" s="17"/>
      <c r="M79" s="18"/>
      <c r="N79" s="54"/>
      <c r="O79" s="24"/>
      <c r="P79" s="55"/>
      <c r="Q79" s="55"/>
      <c r="R79" s="55"/>
      <c r="S79" s="5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</row>
    <row r="80" spans="2:83" s="21" customFormat="1" x14ac:dyDescent="0.25">
      <c r="B80" s="33"/>
      <c r="C80" s="20">
        <f>SUM(C6:C79)</f>
        <v>1749.8714285714289</v>
      </c>
      <c r="I80" s="43"/>
      <c r="J80" s="39">
        <f>SUM(J6:J77)</f>
        <v>2068.4249999999993</v>
      </c>
      <c r="K80" s="27">
        <f>SUM(K6:K77)</f>
        <v>4158.6951045918377</v>
      </c>
      <c r="L80" s="27">
        <f>SUM(L6:L77)</f>
        <v>4124.0611138583845</v>
      </c>
      <c r="M80" s="27">
        <f>SUM(M6:M77)</f>
        <v>78.505593231290902</v>
      </c>
      <c r="N80" s="56"/>
      <c r="O80" s="64">
        <f>SUM(O6:O79)</f>
        <v>27.6</v>
      </c>
      <c r="P80" s="64">
        <f t="shared" ref="P80:S80" si="19">SUM(P6:P79)</f>
        <v>0</v>
      </c>
      <c r="Q80" s="64">
        <f t="shared" si="19"/>
        <v>35.296949999999995</v>
      </c>
      <c r="R80" s="64">
        <f t="shared" si="19"/>
        <v>47.223600000000005</v>
      </c>
      <c r="S80" s="64">
        <f t="shared" si="19"/>
        <v>1.5787200000000003</v>
      </c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33"/>
      <c r="CE80" s="33"/>
    </row>
    <row r="81" spans="2:83" s="21" customFormat="1" x14ac:dyDescent="0.25">
      <c r="B81" s="33"/>
      <c r="C81" s="21" t="s">
        <v>56</v>
      </c>
      <c r="I81" s="43"/>
      <c r="J81" s="39" t="s">
        <v>58</v>
      </c>
      <c r="K81" s="27" t="s">
        <v>57</v>
      </c>
      <c r="L81" s="27" t="s">
        <v>67</v>
      </c>
      <c r="M81" s="28" t="s">
        <v>59</v>
      </c>
      <c r="N81" s="56"/>
      <c r="O81" s="29" t="s">
        <v>56</v>
      </c>
      <c r="P81" s="61" t="s">
        <v>58</v>
      </c>
      <c r="Q81" s="61" t="s">
        <v>57</v>
      </c>
      <c r="R81" s="61" t="s">
        <v>67</v>
      </c>
      <c r="S81" s="61" t="s">
        <v>68</v>
      </c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</row>
    <row r="82" spans="2:83" s="10" customFormat="1" x14ac:dyDescent="0.25">
      <c r="B82" s="15"/>
      <c r="C82" s="10">
        <f>C80*7</f>
        <v>12249.100000000002</v>
      </c>
      <c r="D82" s="10" t="s">
        <v>115</v>
      </c>
      <c r="I82" s="40"/>
      <c r="J82" s="38"/>
      <c r="K82" s="17"/>
      <c r="L82" s="17"/>
      <c r="M82" s="18"/>
      <c r="N82" s="54"/>
      <c r="O82" s="24"/>
      <c r="P82" s="55"/>
      <c r="Q82" s="55"/>
      <c r="R82" s="55"/>
      <c r="S82" s="5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</row>
    <row r="83" spans="2:83" x14ac:dyDescent="0.25">
      <c r="C83">
        <f>C80*365/1000</f>
        <v>638.70307142857143</v>
      </c>
      <c r="D83" t="s">
        <v>112</v>
      </c>
      <c r="K83" s="11">
        <f>K80*365/1000</f>
        <v>1517.9237131760206</v>
      </c>
    </row>
    <row r="84" spans="2:83" x14ac:dyDescent="0.25">
      <c r="C84">
        <f>C83*1.2</f>
        <v>766.44368571428572</v>
      </c>
      <c r="D84" t="s">
        <v>116</v>
      </c>
      <c r="K84" s="11" t="s">
        <v>107</v>
      </c>
    </row>
    <row r="85" spans="2:83" x14ac:dyDescent="0.25">
      <c r="C85">
        <f>C84*1.2</f>
        <v>919.73242285714286</v>
      </c>
      <c r="D85" t="s">
        <v>117</v>
      </c>
      <c r="K85" s="11">
        <f>K83*64</f>
        <v>97147.117643265316</v>
      </c>
    </row>
    <row r="86" spans="2:83" x14ac:dyDescent="0.25">
      <c r="C86">
        <f>C85/365</f>
        <v>2.5198148571428574</v>
      </c>
      <c r="D86" t="s">
        <v>118</v>
      </c>
      <c r="K86" s="11" t="s">
        <v>113</v>
      </c>
    </row>
    <row r="87" spans="2:83" x14ac:dyDescent="0.25">
      <c r="K87" s="11">
        <f>K85*1.2*1.2</f>
        <v>139891.84940630203</v>
      </c>
    </row>
  </sheetData>
  <mergeCells count="12">
    <mergeCell ref="BY4:CC4"/>
    <mergeCell ref="AT4:AX4"/>
    <mergeCell ref="AY4:BC4"/>
    <mergeCell ref="BT4:BX4"/>
    <mergeCell ref="BJ4:BN4"/>
    <mergeCell ref="BD4:BH4"/>
    <mergeCell ref="BO4:BS4"/>
    <mergeCell ref="AO4:AS4"/>
    <mergeCell ref="J4:M4"/>
    <mergeCell ref="O4:S4"/>
    <mergeCell ref="Y4:AC4"/>
    <mergeCell ref="AD4:AH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3:C7"/>
  <sheetViews>
    <sheetView workbookViewId="0">
      <selection activeCell="F3" sqref="F3"/>
    </sheetView>
  </sheetViews>
  <sheetFormatPr defaultRowHeight="15" x14ac:dyDescent="0.25"/>
  <sheetData>
    <row r="3" spans="2:3" x14ac:dyDescent="0.25">
      <c r="B3" t="s">
        <v>119</v>
      </c>
      <c r="C3">
        <v>312</v>
      </c>
    </row>
    <row r="4" spans="2:3" x14ac:dyDescent="0.25">
      <c r="B4" t="s">
        <v>120</v>
      </c>
      <c r="C4">
        <v>332</v>
      </c>
    </row>
    <row r="5" spans="2:3" x14ac:dyDescent="0.25">
      <c r="B5" t="s">
        <v>121</v>
      </c>
      <c r="C5">
        <v>250</v>
      </c>
    </row>
    <row r="6" spans="2:3" x14ac:dyDescent="0.25">
      <c r="B6" t="s">
        <v>122</v>
      </c>
      <c r="C6">
        <v>232</v>
      </c>
    </row>
    <row r="7" spans="2:3" x14ac:dyDescent="0.25">
      <c r="B7" t="s">
        <v>123</v>
      </c>
      <c r="C7">
        <v>624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AY38"/>
  <sheetViews>
    <sheetView topLeftCell="A15" zoomScale="110" zoomScaleNormal="110" workbookViewId="0">
      <selection activeCell="E32" sqref="E32"/>
    </sheetView>
  </sheetViews>
  <sheetFormatPr defaultRowHeight="15" x14ac:dyDescent="0.25"/>
  <cols>
    <col min="4" max="4" width="10" bestFit="1" customWidth="1"/>
  </cols>
  <sheetData>
    <row r="2" spans="2:51" x14ac:dyDescent="0.25">
      <c r="B2" t="s">
        <v>76</v>
      </c>
    </row>
    <row r="3" spans="2:51" x14ac:dyDescent="0.25">
      <c r="B3" s="67" t="s">
        <v>62</v>
      </c>
      <c r="C3" s="68"/>
      <c r="D3" s="68"/>
      <c r="E3" s="69"/>
      <c r="F3" s="74" t="s">
        <v>55</v>
      </c>
      <c r="G3" s="74"/>
      <c r="H3" s="74"/>
      <c r="I3" s="74"/>
      <c r="J3" s="74"/>
      <c r="K3" s="75" t="s">
        <v>66</v>
      </c>
      <c r="L3" s="76"/>
      <c r="M3" s="76"/>
      <c r="N3" s="76"/>
      <c r="O3" s="76"/>
      <c r="P3" s="77" t="s">
        <v>69</v>
      </c>
      <c r="Q3" s="77"/>
      <c r="R3" s="77"/>
      <c r="S3" s="77"/>
      <c r="T3" s="77"/>
      <c r="U3" s="78" t="s">
        <v>70</v>
      </c>
      <c r="V3" s="78"/>
      <c r="W3" s="78"/>
      <c r="X3" s="78"/>
      <c r="Y3" s="78"/>
      <c r="AA3" s="23" t="s">
        <v>71</v>
      </c>
      <c r="AB3" s="23"/>
      <c r="AC3" s="23"/>
      <c r="AD3" s="23"/>
      <c r="AE3" s="23"/>
      <c r="AF3" s="79" t="s">
        <v>72</v>
      </c>
      <c r="AG3" s="79"/>
      <c r="AH3" s="79"/>
      <c r="AI3" s="79"/>
      <c r="AJ3" s="79"/>
      <c r="AK3" s="72" t="s">
        <v>73</v>
      </c>
      <c r="AL3" s="72"/>
      <c r="AM3" s="72"/>
      <c r="AN3" s="72"/>
      <c r="AO3" s="72"/>
      <c r="AP3" s="73" t="s">
        <v>74</v>
      </c>
      <c r="AQ3" s="73"/>
      <c r="AR3" s="73"/>
      <c r="AS3" s="73"/>
      <c r="AT3" s="73"/>
      <c r="AU3" s="26" t="s">
        <v>75</v>
      </c>
      <c r="AV3" s="26"/>
      <c r="AW3" s="26"/>
      <c r="AX3" s="26"/>
      <c r="AY3" s="26"/>
    </row>
    <row r="4" spans="2:51" x14ac:dyDescent="0.25">
      <c r="B4" s="8">
        <v>2403.474999999999</v>
      </c>
      <c r="C4" s="8">
        <v>5241.5032593537426</v>
      </c>
      <c r="D4" s="8">
        <v>4482.1685873702445</v>
      </c>
      <c r="E4" s="8">
        <v>76.469438241805165</v>
      </c>
      <c r="F4" s="8">
        <v>1740</v>
      </c>
      <c r="G4" s="8">
        <v>-4215</v>
      </c>
      <c r="H4" s="8">
        <v>2712.8056547619044</v>
      </c>
      <c r="I4" s="8">
        <v>4052.9900000000007</v>
      </c>
      <c r="J4" s="8">
        <v>88.783666933495795</v>
      </c>
      <c r="K4" s="8">
        <v>2265.1571428571428</v>
      </c>
      <c r="L4" s="8">
        <v>3124.5175000000008</v>
      </c>
      <c r="M4" s="8">
        <v>6813.9542371598636</v>
      </c>
      <c r="N4" s="8">
        <v>5826.8191635813182</v>
      </c>
      <c r="O4" s="8">
        <v>99.410269714346683</v>
      </c>
      <c r="P4" s="8">
        <v>1223.2043408295856</v>
      </c>
      <c r="Q4" s="8">
        <v>-1038.5350103263586</v>
      </c>
      <c r="R4" s="8">
        <v>3607.6592995836968</v>
      </c>
      <c r="S4" s="8">
        <v>1856.6864830975826</v>
      </c>
      <c r="T4" s="8">
        <v>66.011931217918487</v>
      </c>
      <c r="U4" s="8">
        <v>1750</v>
      </c>
      <c r="V4" s="8">
        <v>-10650</v>
      </c>
      <c r="W4" s="8">
        <v>3201.1904761904761</v>
      </c>
      <c r="X4" s="8">
        <v>1898.3559523809524</v>
      </c>
      <c r="Y4" s="8">
        <v>35.155000000000001</v>
      </c>
      <c r="Z4" s="8">
        <v>1742.428571428572</v>
      </c>
      <c r="AA4" s="8">
        <v>1741.9285714285713</v>
      </c>
      <c r="AB4" s="8">
        <v>5041.6214285714286</v>
      </c>
      <c r="AC4" s="8">
        <v>6886.4058809523804</v>
      </c>
      <c r="AD4" s="8">
        <v>4670.0319656703014</v>
      </c>
      <c r="AE4" s="8">
        <v>103.2774645947711</v>
      </c>
      <c r="AF4" s="8">
        <v>1740</v>
      </c>
      <c r="AG4" s="8">
        <v>6746.5</v>
      </c>
      <c r="AH4" s="8">
        <v>3451.9311904761907</v>
      </c>
      <c r="AI4" s="8">
        <v>5473.6449999999986</v>
      </c>
      <c r="AJ4" s="8">
        <v>62.884713697254043</v>
      </c>
      <c r="AK4" s="8">
        <v>1738.5714285714289</v>
      </c>
      <c r="AL4" s="8">
        <v>3591.3142857142852</v>
      </c>
      <c r="AM4" s="8">
        <v>4483.603429421767</v>
      </c>
      <c r="AN4" s="8">
        <v>4701.3184268186269</v>
      </c>
      <c r="AO4" s="8">
        <v>86.264334496467953</v>
      </c>
      <c r="AP4" s="8">
        <v>1743</v>
      </c>
      <c r="AQ4" s="8">
        <v>-4078.7</v>
      </c>
      <c r="AR4" s="8">
        <v>2996.0161904761903</v>
      </c>
      <c r="AS4" s="8">
        <v>3067.7449997325575</v>
      </c>
      <c r="AT4" s="8">
        <v>108.08795380979572</v>
      </c>
      <c r="AU4" s="8">
        <v>1747</v>
      </c>
      <c r="AV4" s="8">
        <v>-3439.7</v>
      </c>
      <c r="AW4" s="8">
        <v>2799.4561904761908</v>
      </c>
      <c r="AX4" s="8">
        <v>3123.833881590253</v>
      </c>
      <c r="AY4" s="8">
        <v>116.84383902572408</v>
      </c>
    </row>
    <row r="5" spans="2:51" x14ac:dyDescent="0.25">
      <c r="B5" s="8"/>
      <c r="C5" s="8"/>
      <c r="D5" s="8"/>
      <c r="E5" s="8"/>
      <c r="F5" s="8" t="s">
        <v>56</v>
      </c>
      <c r="G5" s="8" t="s">
        <v>58</v>
      </c>
      <c r="H5" s="8" t="s">
        <v>57</v>
      </c>
      <c r="I5" s="8" t="s">
        <v>61</v>
      </c>
      <c r="J5" s="8" t="s">
        <v>63</v>
      </c>
      <c r="K5" s="8"/>
      <c r="L5" s="8" t="s">
        <v>58</v>
      </c>
      <c r="M5" s="8" t="s">
        <v>57</v>
      </c>
      <c r="N5" s="8" t="s">
        <v>67</v>
      </c>
      <c r="O5" s="8" t="s">
        <v>68</v>
      </c>
      <c r="P5" s="8" t="s">
        <v>56</v>
      </c>
      <c r="Q5" s="8" t="s">
        <v>58</v>
      </c>
      <c r="R5" s="8" t="s">
        <v>57</v>
      </c>
      <c r="S5" s="8" t="s">
        <v>67</v>
      </c>
      <c r="T5" s="8" t="s">
        <v>68</v>
      </c>
      <c r="U5" s="8" t="s">
        <v>56</v>
      </c>
      <c r="V5" s="8" t="s">
        <v>58</v>
      </c>
      <c r="W5" s="8" t="s">
        <v>57</v>
      </c>
      <c r="X5" s="8" t="s">
        <v>67</v>
      </c>
      <c r="Y5" s="8" t="s">
        <v>68</v>
      </c>
      <c r="Z5" s="8"/>
      <c r="AA5" s="8" t="s">
        <v>56</v>
      </c>
      <c r="AB5" s="8" t="s">
        <v>58</v>
      </c>
      <c r="AC5" s="8" t="s">
        <v>57</v>
      </c>
      <c r="AD5" s="8" t="s">
        <v>67</v>
      </c>
      <c r="AE5" s="8" t="s">
        <v>68</v>
      </c>
      <c r="AF5" s="8" t="s">
        <v>56</v>
      </c>
      <c r="AG5" s="8" t="s">
        <v>58</v>
      </c>
      <c r="AH5" s="8" t="s">
        <v>57</v>
      </c>
      <c r="AI5" s="8" t="s">
        <v>67</v>
      </c>
      <c r="AJ5" s="8" t="s">
        <v>68</v>
      </c>
      <c r="AK5" s="8" t="s">
        <v>56</v>
      </c>
      <c r="AL5" s="8" t="s">
        <v>58</v>
      </c>
      <c r="AM5" s="8" t="s">
        <v>57</v>
      </c>
      <c r="AN5" s="8" t="s">
        <v>67</v>
      </c>
      <c r="AO5" s="8" t="s">
        <v>68</v>
      </c>
      <c r="AP5" s="8" t="s">
        <v>56</v>
      </c>
      <c r="AQ5" s="8" t="s">
        <v>58</v>
      </c>
      <c r="AR5" s="8" t="s">
        <v>57</v>
      </c>
      <c r="AS5" s="8" t="s">
        <v>67</v>
      </c>
      <c r="AT5" s="8" t="s">
        <v>68</v>
      </c>
      <c r="AU5" s="8"/>
      <c r="AV5" s="8"/>
      <c r="AW5" s="8"/>
      <c r="AX5" s="8"/>
      <c r="AY5" s="8"/>
    </row>
    <row r="6" spans="2:51" x14ac:dyDescent="0.25">
      <c r="C6" t="s">
        <v>58</v>
      </c>
      <c r="D6" t="s">
        <v>57</v>
      </c>
    </row>
    <row r="8" spans="2:51" x14ac:dyDescent="0.25">
      <c r="B8" t="s">
        <v>77</v>
      </c>
      <c r="C8">
        <v>2086</v>
      </c>
      <c r="D8">
        <v>4207</v>
      </c>
      <c r="E8" s="10"/>
      <c r="F8">
        <f>D8*365/1000</f>
        <v>1535.5550000000001</v>
      </c>
      <c r="G8" t="s">
        <v>82</v>
      </c>
      <c r="H8">
        <v>-4215</v>
      </c>
      <c r="I8">
        <v>2713</v>
      </c>
    </row>
    <row r="9" spans="2:51" x14ac:dyDescent="0.25">
      <c r="B9" t="s">
        <v>78</v>
      </c>
      <c r="C9">
        <v>2689</v>
      </c>
      <c r="D9">
        <v>5468</v>
      </c>
      <c r="E9" s="10"/>
    </row>
    <row r="10" spans="2:51" x14ac:dyDescent="0.25">
      <c r="B10" t="s">
        <v>79</v>
      </c>
      <c r="C10">
        <v>1448</v>
      </c>
      <c r="D10">
        <v>2945</v>
      </c>
      <c r="E10" s="10"/>
    </row>
    <row r="11" spans="2:51" x14ac:dyDescent="0.25">
      <c r="B11" t="s">
        <v>80</v>
      </c>
      <c r="C11">
        <v>-7768</v>
      </c>
      <c r="D11">
        <v>1433</v>
      </c>
      <c r="E11" s="10"/>
    </row>
    <row r="12" spans="2:51" x14ac:dyDescent="0.25">
      <c r="B12" t="s">
        <v>125</v>
      </c>
      <c r="C12">
        <v>-385</v>
      </c>
      <c r="D12">
        <v>3079</v>
      </c>
      <c r="E12" s="10"/>
    </row>
    <row r="13" spans="2:51" x14ac:dyDescent="0.25">
      <c r="B13" t="s">
        <v>131</v>
      </c>
      <c r="C13">
        <v>1257</v>
      </c>
      <c r="D13">
        <v>3125</v>
      </c>
      <c r="E13" s="10"/>
    </row>
    <row r="14" spans="2:51" x14ac:dyDescent="0.25">
      <c r="B14" t="s">
        <v>83</v>
      </c>
      <c r="C14">
        <v>3146</v>
      </c>
      <c r="D14">
        <v>4955</v>
      </c>
      <c r="E14" s="10"/>
    </row>
    <row r="15" spans="2:51" x14ac:dyDescent="0.25">
      <c r="B15" t="s">
        <v>126</v>
      </c>
      <c r="C15">
        <v>75</v>
      </c>
      <c r="D15">
        <v>3582</v>
      </c>
      <c r="E15" s="10"/>
    </row>
    <row r="16" spans="2:51" x14ac:dyDescent="0.25">
      <c r="B16" t="s">
        <v>127</v>
      </c>
      <c r="C16">
        <v>263</v>
      </c>
      <c r="D16">
        <v>2999</v>
      </c>
    </row>
    <row r="17" spans="2:6" x14ac:dyDescent="0.25">
      <c r="B17" t="s">
        <v>128</v>
      </c>
      <c r="C17">
        <v>-997</v>
      </c>
      <c r="D17">
        <v>2446</v>
      </c>
    </row>
    <row r="20" spans="2:6" x14ac:dyDescent="0.25">
      <c r="C20" t="s">
        <v>84</v>
      </c>
      <c r="D20">
        <v>-4079</v>
      </c>
      <c r="E20">
        <v>2996</v>
      </c>
    </row>
    <row r="21" spans="2:6" x14ac:dyDescent="0.25">
      <c r="C21" t="s">
        <v>85</v>
      </c>
      <c r="D21">
        <v>-3440</v>
      </c>
      <c r="E21">
        <v>2800</v>
      </c>
    </row>
    <row r="22" spans="2:6" x14ac:dyDescent="0.25">
      <c r="C22" t="s">
        <v>88</v>
      </c>
      <c r="D22">
        <v>-37</v>
      </c>
      <c r="E22">
        <v>6741</v>
      </c>
    </row>
    <row r="23" spans="2:6" x14ac:dyDescent="0.25">
      <c r="C23" t="s">
        <v>89</v>
      </c>
      <c r="D23">
        <v>-2806</v>
      </c>
      <c r="E23">
        <v>1518</v>
      </c>
    </row>
    <row r="24" spans="2:6" x14ac:dyDescent="0.25">
      <c r="C24" t="s">
        <v>90</v>
      </c>
      <c r="D24">
        <v>-1473</v>
      </c>
      <c r="E24">
        <v>4000</v>
      </c>
    </row>
    <row r="25" spans="2:6" x14ac:dyDescent="0.25">
      <c r="C25" t="s">
        <v>92</v>
      </c>
      <c r="D25">
        <v>-509</v>
      </c>
      <c r="E25">
        <v>3862</v>
      </c>
    </row>
    <row r="26" spans="2:6" x14ac:dyDescent="0.25">
      <c r="B26" t="s">
        <v>77</v>
      </c>
      <c r="C26" t="s">
        <v>86</v>
      </c>
      <c r="D26">
        <v>20880</v>
      </c>
      <c r="E26">
        <v>3132</v>
      </c>
      <c r="F26" t="s">
        <v>87</v>
      </c>
    </row>
    <row r="27" spans="2:6" x14ac:dyDescent="0.25">
      <c r="B27" t="s">
        <v>82</v>
      </c>
      <c r="E27">
        <f>5000*365</f>
        <v>1825000</v>
      </c>
    </row>
    <row r="28" spans="2:6" x14ac:dyDescent="0.25">
      <c r="B28" t="s">
        <v>78</v>
      </c>
      <c r="E28">
        <f>E27*62.5</f>
        <v>114062500</v>
      </c>
    </row>
    <row r="29" spans="2:6" x14ac:dyDescent="0.25">
      <c r="B29" t="s">
        <v>79</v>
      </c>
      <c r="C29">
        <v>3608</v>
      </c>
      <c r="D29">
        <v>-1039</v>
      </c>
    </row>
    <row r="30" spans="2:6" x14ac:dyDescent="0.25">
      <c r="B30" t="s">
        <v>80</v>
      </c>
      <c r="C30">
        <v>3201</v>
      </c>
      <c r="D30">
        <v>-10650</v>
      </c>
    </row>
    <row r="32" spans="2:6" x14ac:dyDescent="0.25">
      <c r="B32" t="s">
        <v>81</v>
      </c>
      <c r="C32">
        <v>3452</v>
      </c>
      <c r="D32">
        <v>6747</v>
      </c>
    </row>
    <row r="33" spans="2:4" x14ac:dyDescent="0.25">
      <c r="B33" t="s">
        <v>83</v>
      </c>
      <c r="C33">
        <v>4484</v>
      </c>
      <c r="D33">
        <v>3591</v>
      </c>
    </row>
    <row r="34" spans="2:4" x14ac:dyDescent="0.25">
      <c r="B34" t="s">
        <v>84</v>
      </c>
      <c r="C34">
        <v>2996</v>
      </c>
      <c r="D34">
        <v>-4079</v>
      </c>
    </row>
    <row r="35" spans="2:4" x14ac:dyDescent="0.25">
      <c r="B35" t="s">
        <v>85</v>
      </c>
      <c r="C35">
        <v>2800</v>
      </c>
      <c r="D35">
        <v>-3440</v>
      </c>
    </row>
    <row r="36" spans="2:4" x14ac:dyDescent="0.25">
      <c r="B36" t="s">
        <v>88</v>
      </c>
      <c r="C36">
        <v>6741</v>
      </c>
      <c r="D36">
        <v>-37</v>
      </c>
    </row>
    <row r="37" spans="2:4" x14ac:dyDescent="0.25">
      <c r="B37" t="s">
        <v>89</v>
      </c>
      <c r="C37">
        <v>1518</v>
      </c>
      <c r="D37">
        <v>-2806</v>
      </c>
    </row>
    <row r="38" spans="2:4" x14ac:dyDescent="0.25">
      <c r="B38" t="s">
        <v>90</v>
      </c>
      <c r="C38">
        <v>4000</v>
      </c>
      <c r="D38">
        <v>-1473</v>
      </c>
    </row>
  </sheetData>
  <mergeCells count="8">
    <mergeCell ref="AK3:AO3"/>
    <mergeCell ref="AP3:AT3"/>
    <mergeCell ref="B3:E3"/>
    <mergeCell ref="F3:J3"/>
    <mergeCell ref="K3:O3"/>
    <mergeCell ref="P3:T3"/>
    <mergeCell ref="U3:Y3"/>
    <mergeCell ref="AF3:A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CALCS</vt:lpstr>
      <vt:lpstr>PIE CHARTS</vt:lpstr>
      <vt:lpstr>SANDPIT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Harper</dc:creator>
  <cp:lastModifiedBy>Peter Harper</cp:lastModifiedBy>
  <dcterms:created xsi:type="dcterms:W3CDTF">2013-02-09T11:13:38Z</dcterms:created>
  <dcterms:modified xsi:type="dcterms:W3CDTF">2018-02-27T10:58:40Z</dcterms:modified>
</cp:coreProperties>
</file>